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hanssjoquist/Dropbox/North Carolina project/Beach Walk HOA/FINANCE/Treasurer HOA documents/"/>
    </mc:Choice>
  </mc:AlternateContent>
  <xr:revisionPtr revIDLastSave="0" documentId="13_ncr:1_{8B11196D-9F25-1D42-AF87-57AD32258E85}" xr6:coauthVersionLast="46" xr6:coauthVersionMax="46" xr10:uidLastSave="{00000000-0000-0000-0000-000000000000}"/>
  <bookViews>
    <workbookView xWindow="480" yWindow="460" windowWidth="27620" windowHeight="164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Sheet1!$A$2:$T$75</definedName>
  </definedNames>
  <calcPr calcId="191029"/>
</workbook>
</file>

<file path=xl/calcChain.xml><?xml version="1.0" encoding="utf-8"?>
<calcChain xmlns="http://schemas.openxmlformats.org/spreadsheetml/2006/main">
  <c r="P81" i="1" l="1"/>
  <c r="P80" i="1"/>
  <c r="P79" i="1"/>
  <c r="P78" i="1"/>
  <c r="S57" i="1"/>
  <c r="S59" i="1"/>
  <c r="P72" i="1" l="1"/>
  <c r="P71" i="1"/>
  <c r="R56" i="1" l="1"/>
  <c r="R55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N14" i="1" l="1"/>
  <c r="M14" i="1"/>
  <c r="L14" i="1"/>
  <c r="K14" i="1"/>
  <c r="J14" i="1"/>
  <c r="I14" i="1"/>
  <c r="H14" i="1"/>
  <c r="G14" i="1"/>
  <c r="F14" i="1"/>
  <c r="E14" i="1"/>
  <c r="D14" i="1"/>
  <c r="O25" i="1"/>
  <c r="S25" i="1" s="1"/>
  <c r="O24" i="1"/>
  <c r="S24" i="1" s="1"/>
  <c r="O23" i="1"/>
  <c r="S23" i="1" s="1"/>
  <c r="O22" i="1"/>
  <c r="S22" i="1" s="1"/>
  <c r="O21" i="1"/>
  <c r="S21" i="1" s="1"/>
  <c r="O20" i="1"/>
  <c r="S20" i="1" s="1"/>
  <c r="O19" i="1"/>
  <c r="C14" i="1"/>
  <c r="O26" i="1" l="1"/>
  <c r="P19" i="1"/>
  <c r="N58" i="1"/>
  <c r="O56" i="1"/>
  <c r="S56" i="1" s="1"/>
  <c r="O55" i="1"/>
  <c r="S55" i="1" s="1"/>
  <c r="O50" i="1"/>
  <c r="S50" i="1" s="1"/>
  <c r="O49" i="1"/>
  <c r="S49" i="1" s="1"/>
  <c r="O48" i="1"/>
  <c r="S48" i="1" s="1"/>
  <c r="O47" i="1"/>
  <c r="S47" i="1" s="1"/>
  <c r="O46" i="1"/>
  <c r="S46" i="1" s="1"/>
  <c r="O45" i="1"/>
  <c r="S45" i="1" s="1"/>
  <c r="O44" i="1"/>
  <c r="S44" i="1" s="1"/>
  <c r="O43" i="1"/>
  <c r="S43" i="1" s="1"/>
  <c r="O42" i="1"/>
  <c r="S42" i="1" s="1"/>
  <c r="O41" i="1"/>
  <c r="S41" i="1" s="1"/>
  <c r="O40" i="1"/>
  <c r="S40" i="1" s="1"/>
  <c r="O39" i="1"/>
  <c r="S39" i="1" s="1"/>
  <c r="O38" i="1"/>
  <c r="S38" i="1" s="1"/>
  <c r="O37" i="1"/>
  <c r="S37" i="1" s="1"/>
  <c r="O36" i="1"/>
  <c r="S36" i="1" s="1"/>
  <c r="O35" i="1"/>
  <c r="S35" i="1" s="1"/>
  <c r="O34" i="1"/>
  <c r="S34" i="1" s="1"/>
  <c r="O33" i="1"/>
  <c r="S33" i="1" s="1"/>
  <c r="O32" i="1"/>
  <c r="S32" i="1" s="1"/>
  <c r="O31" i="1"/>
  <c r="S31" i="1" s="1"/>
  <c r="P58" i="1"/>
  <c r="R58" i="1" s="1"/>
  <c r="M58" i="1"/>
  <c r="L58" i="1"/>
  <c r="K58" i="1"/>
  <c r="J58" i="1"/>
  <c r="I58" i="1"/>
  <c r="H58" i="1"/>
  <c r="G58" i="1"/>
  <c r="F58" i="1"/>
  <c r="E58" i="1"/>
  <c r="D58" i="1"/>
  <c r="C58" i="1"/>
  <c r="N52" i="1"/>
  <c r="M52" i="1"/>
  <c r="M60" i="1" s="1"/>
  <c r="L52" i="1"/>
  <c r="K52" i="1"/>
  <c r="J52" i="1"/>
  <c r="I52" i="1"/>
  <c r="H52" i="1"/>
  <c r="G52" i="1"/>
  <c r="F52" i="1"/>
  <c r="E52" i="1"/>
  <c r="E60" i="1" s="1"/>
  <c r="D52" i="1"/>
  <c r="D60" i="1" s="1"/>
  <c r="C52" i="1"/>
  <c r="N26" i="1"/>
  <c r="M26" i="1"/>
  <c r="L26" i="1"/>
  <c r="K26" i="1"/>
  <c r="J26" i="1"/>
  <c r="I26" i="1"/>
  <c r="H26" i="1"/>
  <c r="G26" i="1"/>
  <c r="F26" i="1"/>
  <c r="E26" i="1"/>
  <c r="D26" i="1"/>
  <c r="C26" i="1"/>
  <c r="P52" i="1"/>
  <c r="R52" i="1" s="1"/>
  <c r="P74" i="1" l="1"/>
  <c r="R19" i="1"/>
  <c r="P26" i="1"/>
  <c r="R26" i="1" s="1"/>
  <c r="G60" i="1"/>
  <c r="G66" i="1" s="1"/>
  <c r="G68" i="1" s="1"/>
  <c r="K60" i="1"/>
  <c r="K66" i="1" s="1"/>
  <c r="K68" i="1" s="1"/>
  <c r="H60" i="1"/>
  <c r="H66" i="1" s="1"/>
  <c r="H68" i="1" s="1"/>
  <c r="L60" i="1"/>
  <c r="L66" i="1" s="1"/>
  <c r="L68" i="1" s="1"/>
  <c r="I60" i="1"/>
  <c r="I66" i="1" s="1"/>
  <c r="I68" i="1" s="1"/>
  <c r="F60" i="1"/>
  <c r="F66" i="1" s="1"/>
  <c r="F68" i="1" s="1"/>
  <c r="J60" i="1"/>
  <c r="J66" i="1" s="1"/>
  <c r="J68" i="1" s="1"/>
  <c r="E66" i="1"/>
  <c r="E68" i="1" s="1"/>
  <c r="D66" i="1"/>
  <c r="D68" i="1" s="1"/>
  <c r="C60" i="1"/>
  <c r="C66" i="1" s="1"/>
  <c r="C68" i="1" s="1"/>
  <c r="M66" i="1"/>
  <c r="M68" i="1" s="1"/>
  <c r="N60" i="1"/>
  <c r="N66" i="1" s="1"/>
  <c r="N68" i="1" s="1"/>
  <c r="O58" i="1"/>
  <c r="S58" i="1" s="1"/>
  <c r="O52" i="1"/>
  <c r="S52" i="1" s="1"/>
  <c r="P60" i="1"/>
  <c r="R60" i="1" s="1"/>
  <c r="S26" i="1" l="1"/>
  <c r="S19" i="1"/>
  <c r="U19" i="1"/>
  <c r="O68" i="1"/>
  <c r="P68" i="1" s="1"/>
  <c r="O60" i="1"/>
  <c r="S60" i="1" s="1"/>
  <c r="P66" i="1"/>
  <c r="R66" i="1" l="1"/>
  <c r="S66" i="1" s="1"/>
  <c r="P70" i="1"/>
  <c r="P73" i="1" s="1"/>
  <c r="P75" i="1" s="1"/>
  <c r="O66" i="1"/>
  <c r="S68" i="1" s="1"/>
</calcChain>
</file>

<file path=xl/sharedStrings.xml><?xml version="1.0" encoding="utf-8"?>
<sst xmlns="http://schemas.openxmlformats.org/spreadsheetml/2006/main" count="118" uniqueCount="72">
  <si>
    <t>Banking</t>
  </si>
  <si>
    <t>Checking Account</t>
  </si>
  <si>
    <t>Ending Balance</t>
  </si>
  <si>
    <t xml:space="preserve">Jan. </t>
  </si>
  <si>
    <t>Feb.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</si>
  <si>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</si>
  <si>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</si>
  <si>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</si>
  <si>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</si>
  <si>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</si>
  <si>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</si>
  <si>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</si>
  <si>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</si>
  <si>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</si>
  <si>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</si>
  <si>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Reserve Savings</t>
  </si>
  <si>
    <t>Stormwater Reserves</t>
  </si>
  <si>
    <t>Total Assets</t>
  </si>
  <si>
    <t>Beachwalk Financials  January 2020 thru December 2020</t>
  </si>
  <si>
    <t>Income</t>
  </si>
  <si>
    <t xml:space="preserve"> </t>
  </si>
  <si>
    <t>Total Income</t>
  </si>
  <si>
    <t>Monthly Dues</t>
  </si>
  <si>
    <t>Interest</t>
  </si>
  <si>
    <t>Key Card Income</t>
  </si>
  <si>
    <t>Late Fee</t>
  </si>
  <si>
    <t>Clubhouse Reservation</t>
  </si>
  <si>
    <t>Legal Fee Income</t>
  </si>
  <si>
    <t>Operating Expenses</t>
  </si>
  <si>
    <t>Management Fees</t>
  </si>
  <si>
    <t>Flag Expense</t>
  </si>
  <si>
    <t>Storm Water Routine Maintenance</t>
  </si>
  <si>
    <t>Meeting Expense</t>
  </si>
  <si>
    <t>Social</t>
  </si>
  <si>
    <t>Other Expense</t>
  </si>
  <si>
    <t>Office Expense</t>
  </si>
  <si>
    <t>Pest Control</t>
  </si>
  <si>
    <t>Club House Supplies</t>
  </si>
  <si>
    <t>Telephone</t>
  </si>
  <si>
    <t>Grounds Maintenance</t>
  </si>
  <si>
    <t>Club House/ Cabana Cleaning</t>
  </si>
  <si>
    <t>Pool Services</t>
  </si>
  <si>
    <t>Electricity</t>
  </si>
  <si>
    <t>Water, Sewer and Trash</t>
  </si>
  <si>
    <t>Bank Charges</t>
  </si>
  <si>
    <t>Legal &amp; Accounting</t>
  </si>
  <si>
    <t>Insurance</t>
  </si>
  <si>
    <t>Web Site</t>
  </si>
  <si>
    <t>Pool Chemicals &amp; Supplies</t>
  </si>
  <si>
    <t>Sub Total</t>
  </si>
  <si>
    <t>YTD</t>
  </si>
  <si>
    <t>Budgeted</t>
  </si>
  <si>
    <t>Variance</t>
  </si>
  <si>
    <t>Common Area Maintenance</t>
  </si>
  <si>
    <t>Pool and Foundation Repairs</t>
  </si>
  <si>
    <t>Common Aera Maintenance</t>
  </si>
  <si>
    <t>Total Maintenance</t>
  </si>
  <si>
    <t>Storm Water System Project</t>
  </si>
  <si>
    <t>Special Assessment SWS</t>
  </si>
  <si>
    <t>Storm Water System Expenses</t>
  </si>
  <si>
    <t>Total Monthly Expenses</t>
  </si>
  <si>
    <t>Other Income</t>
  </si>
  <si>
    <t>Monthly</t>
  </si>
  <si>
    <t>Budget</t>
  </si>
  <si>
    <t>Annual</t>
  </si>
  <si>
    <t>Over</t>
  </si>
  <si>
    <t>NET INCOME (LOSS)</t>
  </si>
  <si>
    <t>General Reserves</t>
  </si>
  <si>
    <t>Storm Water Reserves</t>
  </si>
  <si>
    <t>12 months</t>
  </si>
  <si>
    <t>12 Months</t>
  </si>
  <si>
    <t>Total 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</si>
</sst>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[Red]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rgb="FF00B050"/>
      <name val="Calibri"/>
      <family val="2"/>
      <scheme val="minor"/>
    </font>
    <font>
      <b/>
      <sz val="16"/>
      <color rgb="FF00B05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3" tint="0.39997558519241921"/>
      <name val="Calibri"/>
      <family val="2"/>
      <scheme val="minor"/>
    </font>
    <font>
      <b/>
      <i/>
      <sz val="16"/>
      <color rgb="FF00B050"/>
      <name val="Calibri"/>
      <family val="2"/>
      <scheme val="minor"/>
    </font>
    <font>
      <b/>
      <i/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gray0625">
        <bgColor rgb="FFFFFF00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/>
    <xf numFmtId="0" fontId="2" fillId="0" borderId="0" xfId="0" applyFont="1" applyAlignment="1">
      <alignment horizontal="center"/>
    </xf>
    <xf numFmtId="4" fontId="0" fillId="0" borderId="0" xfId="0" applyNumberFormat="1"/>
    <xf numFmtId="0" fontId="3" fillId="0" borderId="0" xfId="0" applyFont="1"/>
    <xf numFmtId="4" fontId="0" fillId="0" borderId="1" xfId="0" applyNumberFormat="1" applyBorder="1"/>
    <xf numFmtId="0" fontId="0" fillId="0" borderId="4" xfId="0" applyBorder="1"/>
    <xf numFmtId="0" fontId="2" fillId="0" borderId="4" xfId="0" applyFont="1" applyBorder="1" applyAlignment="1">
      <alignment horizontal="center"/>
    </xf>
    <xf numFmtId="4" fontId="0" fillId="0" borderId="4" xfId="0" applyNumberFormat="1" applyBorder="1"/>
    <xf numFmtId="4" fontId="0" fillId="0" borderId="5" xfId="0" applyNumberFormat="1" applyBorder="1"/>
    <xf numFmtId="0" fontId="0" fillId="0" borderId="3" xfId="0" applyBorder="1"/>
    <xf numFmtId="4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2" fillId="0" borderId="1" xfId="0" applyFont="1" applyBorder="1" applyAlignment="1">
      <alignment horizontal="center"/>
    </xf>
    <xf numFmtId="164" fontId="1" fillId="0" borderId="0" xfId="0" applyNumberFormat="1" applyFont="1"/>
    <xf numFmtId="164" fontId="0" fillId="0" borderId="0" xfId="0" applyNumberFormat="1" applyBorder="1"/>
    <xf numFmtId="0" fontId="0" fillId="2" borderId="0" xfId="0" applyFill="1"/>
    <xf numFmtId="0" fontId="0" fillId="2" borderId="1" xfId="0" applyFill="1" applyBorder="1"/>
    <xf numFmtId="4" fontId="0" fillId="2" borderId="0" xfId="0" applyNumberFormat="1" applyFill="1"/>
    <xf numFmtId="4" fontId="0" fillId="2" borderId="1" xfId="0" applyNumberFormat="1" applyFill="1" applyBorder="1"/>
    <xf numFmtId="4" fontId="0" fillId="2" borderId="0" xfId="0" applyNumberFormat="1" applyFill="1" applyBorder="1"/>
    <xf numFmtId="0" fontId="5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40" fontId="4" fillId="0" borderId="0" xfId="0" applyNumberFormat="1" applyFont="1" applyAlignment="1">
      <alignment horizontal="center"/>
    </xf>
    <xf numFmtId="4" fontId="4" fillId="0" borderId="7" xfId="0" applyNumberFormat="1" applyFont="1" applyBorder="1"/>
    <xf numFmtId="4" fontId="4" fillId="0" borderId="8" xfId="0" applyNumberFormat="1" applyFont="1" applyBorder="1"/>
    <xf numFmtId="0" fontId="0" fillId="2" borderId="8" xfId="0" applyFont="1" applyFill="1" applyBorder="1"/>
    <xf numFmtId="0" fontId="4" fillId="2" borderId="8" xfId="0" applyFont="1" applyFill="1" applyBorder="1"/>
    <xf numFmtId="0" fontId="1" fillId="0" borderId="0" xfId="0" applyFont="1" applyAlignment="1">
      <alignment wrapText="1"/>
    </xf>
    <xf numFmtId="4" fontId="1" fillId="0" borderId="0" xfId="0" applyNumberFormat="1" applyFont="1"/>
    <xf numFmtId="0" fontId="0" fillId="0" borderId="0" xfId="0" applyBorder="1"/>
    <xf numFmtId="0" fontId="8" fillId="0" borderId="0" xfId="0" applyFont="1" applyBorder="1" applyAlignment="1">
      <alignment horizontal="right"/>
    </xf>
    <xf numFmtId="4" fontId="7" fillId="0" borderId="0" xfId="0" applyNumberFormat="1" applyFont="1" applyBorder="1"/>
    <xf numFmtId="0" fontId="0" fillId="0" borderId="9" xfId="0" applyBorder="1"/>
    <xf numFmtId="4" fontId="9" fillId="0" borderId="0" xfId="0" applyNumberFormat="1" applyFont="1" applyBorder="1"/>
    <xf numFmtId="4" fontId="9" fillId="0" borderId="0" xfId="0" applyNumberFormat="1" applyFont="1"/>
    <xf numFmtId="4" fontId="9" fillId="0" borderId="0" xfId="0" applyNumberFormat="1" applyFont="1" applyBorder="1" applyAlignment="1">
      <alignment horizontal="right"/>
    </xf>
    <xf numFmtId="4" fontId="0" fillId="0" borderId="3" xfId="0" applyNumberFormat="1" applyBorder="1"/>
    <xf numFmtId="4" fontId="0" fillId="0" borderId="6" xfId="0" applyNumberFormat="1" applyBorder="1"/>
    <xf numFmtId="4" fontId="0" fillId="2" borderId="6" xfId="0" applyNumberFormat="1" applyFill="1" applyBorder="1"/>
    <xf numFmtId="0" fontId="0" fillId="0" borderId="6" xfId="0" applyBorder="1" applyAlignment="1">
      <alignment horizontal="right"/>
    </xf>
    <xf numFmtId="4" fontId="9" fillId="0" borderId="6" xfId="0" applyNumberFormat="1" applyFont="1" applyBorder="1"/>
    <xf numFmtId="0" fontId="0" fillId="2" borderId="6" xfId="0" applyFill="1" applyBorder="1"/>
    <xf numFmtId="0" fontId="10" fillId="0" borderId="0" xfId="0" applyFont="1" applyAlignment="1">
      <alignment horizontal="center"/>
    </xf>
    <xf numFmtId="164" fontId="3" fillId="0" borderId="0" xfId="0" applyNumberFormat="1" applyFont="1"/>
    <xf numFmtId="164" fontId="0" fillId="0" borderId="0" xfId="0" applyNumberFormat="1"/>
    <xf numFmtId="0" fontId="0" fillId="3" borderId="0" xfId="0" applyFill="1"/>
    <xf numFmtId="4" fontId="0" fillId="3" borderId="0" xfId="0" applyNumberFormat="1" applyFill="1"/>
    <xf numFmtId="0" fontId="5" fillId="0" borderId="2" xfId="0" applyFont="1" applyBorder="1" applyAlignment="1">
      <alignment horizontal="center" vertical="center"/>
    </xf>
    <xf numFmtId="4" fontId="3" fillId="0" borderId="0" xfId="0" applyNumberFormat="1" applyFont="1"/>
    <xf numFmtId="0" fontId="8" fillId="0" borderId="9" xfId="0" applyFont="1" applyBorder="1" applyAlignment="1">
      <alignment horizontal="right"/>
    </xf>
    <xf numFmtId="4" fontId="7" fillId="0" borderId="9" xfId="0" applyNumberFormat="1" applyFont="1" applyBorder="1"/>
    <xf numFmtId="0" fontId="11" fillId="0" borderId="0" xfId="0" applyFont="1" applyFill="1" applyBorder="1" applyAlignment="1">
      <alignment horizontal="right"/>
    </xf>
    <xf numFmtId="4" fontId="12" fillId="0" borderId="0" xfId="0" applyNumberFormat="1" applyFont="1" applyBorder="1"/>
    <xf numFmtId="0" fontId="8" fillId="0" borderId="9" xfId="0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U83"/>
  <sheetViews>
    <sheetView tabSelected="1" zoomScaleNormal="100" workbookViewId="0">
      <pane xSplit="2" ySplit="4" topLeftCell="I5" activePane="bottomRight" state="frozen"/>
      <selection pane="topRight" activeCell="C1" sqref="C1"/>
      <selection pane="bottomLeft" activeCell="A5" sqref="A5"/>
      <selection pane="bottomRight" activeCell="S79" sqref="S79"/>
    </sheetView>
  </sheetViews>
  <sheetFormatPr baseColWidth="10" defaultColWidth="8.83203125" defaultRowHeight="15" x14ac:dyDescent="0.2"/>
  <cols>
    <col min="1" max="1" width="6.5" customWidth="1"/>
    <col min="2" max="2" width="35" customWidth="1"/>
    <col min="3" max="3" width="12.6640625" bestFit="1" customWidth="1"/>
    <col min="4" max="5" width="11.6640625" customWidth="1"/>
    <col min="6" max="6" width="13" bestFit="1" customWidth="1"/>
    <col min="7" max="7" width="11.6640625" customWidth="1"/>
    <col min="8" max="9" width="12.6640625" bestFit="1" customWidth="1"/>
    <col min="10" max="10" width="14.5" bestFit="1" customWidth="1"/>
    <col min="11" max="11" width="13" bestFit="1" customWidth="1"/>
    <col min="12" max="12" width="13.6640625" bestFit="1" customWidth="1"/>
    <col min="13" max="14" width="11.6640625" customWidth="1"/>
    <col min="15" max="15" width="16.33203125" bestFit="1" customWidth="1"/>
    <col min="16" max="16" width="14.33203125" bestFit="1" customWidth="1"/>
    <col min="17" max="17" width="1.6640625" customWidth="1"/>
    <col min="18" max="18" width="14" customWidth="1"/>
    <col min="19" max="19" width="13.5" customWidth="1"/>
    <col min="20" max="20" width="13" bestFit="1" customWidth="1"/>
  </cols>
  <sheetData>
    <row r="2" spans="1:19" s="25" customFormat="1" ht="30" customHeight="1" x14ac:dyDescent="0.2">
      <c r="A2" s="53" t="s">
        <v>18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</row>
    <row r="3" spans="1:19" x14ac:dyDescent="0.2">
      <c r="C3" s="13"/>
      <c r="P3" s="5" t="s">
        <v>64</v>
      </c>
      <c r="R3" s="5" t="s">
        <v>62</v>
      </c>
      <c r="S3" s="16"/>
    </row>
    <row r="4" spans="1:19" s="1" customFormat="1" x14ac:dyDescent="0.2">
      <c r="A4" s="1" t="s">
        <v>0</v>
      </c>
      <c r="C4" s="10" t="s">
        <v>3</v>
      </c>
      <c r="D4" s="5" t="s">
        <v>4</v>
      </c>
      <c r="E4" s="5" t="s">
        <v>5</v>
      </c>
      <c r="F4" s="5" t="s">
        <v>6</v>
      </c>
      <c r="G4" s="5" t="s">
        <v>7</v>
      </c>
      <c r="H4" s="5" t="s">
        <v>8</v>
      </c>
      <c r="I4" s="5" t="s">
        <v>9</v>
      </c>
      <c r="J4" s="5" t="s">
        <v>10</v>
      </c>
      <c r="K4" s="5" t="s">
        <v>11</v>
      </c>
      <c r="L4" s="5" t="s">
        <v>12</v>
      </c>
      <c r="M4" s="5" t="s">
        <v>13</v>
      </c>
      <c r="N4" s="5" t="s">
        <v>14</v>
      </c>
      <c r="O4" s="5"/>
      <c r="P4" s="5" t="s">
        <v>51</v>
      </c>
      <c r="Q4"/>
      <c r="R4" s="5" t="s">
        <v>63</v>
      </c>
      <c r="S4" s="5" t="s">
        <v>52</v>
      </c>
    </row>
    <row r="5" spans="1:19" x14ac:dyDescent="0.2">
      <c r="A5">
        <v>1010</v>
      </c>
      <c r="B5" s="3" t="s">
        <v>1</v>
      </c>
      <c r="C5" s="9"/>
      <c r="O5" s="51"/>
      <c r="Q5" s="20"/>
      <c r="R5" s="51"/>
      <c r="S5" s="51"/>
    </row>
    <row r="6" spans="1:19" x14ac:dyDescent="0.2">
      <c r="B6" s="2" t="s">
        <v>2</v>
      </c>
      <c r="C6" s="11">
        <v>46314.71</v>
      </c>
      <c r="D6" s="6">
        <v>47250.02</v>
      </c>
      <c r="E6" s="6">
        <v>50633.279999999999</v>
      </c>
      <c r="F6" s="6">
        <v>48249.9</v>
      </c>
      <c r="G6" s="6">
        <v>48274.03</v>
      </c>
      <c r="H6" s="6">
        <v>47704.160000000003</v>
      </c>
      <c r="I6" s="6">
        <v>55095.64</v>
      </c>
      <c r="J6" s="6">
        <v>40405.67</v>
      </c>
      <c r="K6" s="6">
        <v>33938.35</v>
      </c>
      <c r="L6" s="6">
        <v>46213.45</v>
      </c>
      <c r="M6" s="6">
        <v>42602.61</v>
      </c>
      <c r="N6" s="6">
        <v>34479.22</v>
      </c>
      <c r="O6" s="52"/>
      <c r="Q6" s="20"/>
      <c r="R6" s="51"/>
      <c r="S6" s="51"/>
    </row>
    <row r="7" spans="1:19" x14ac:dyDescent="0.2">
      <c r="B7" s="2"/>
      <c r="C7" s="9"/>
      <c r="O7" s="51"/>
      <c r="Q7" s="20"/>
      <c r="R7" s="51"/>
      <c r="S7" s="51"/>
    </row>
    <row r="8" spans="1:19" x14ac:dyDescent="0.2">
      <c r="A8">
        <v>1020</v>
      </c>
      <c r="B8" s="3" t="s">
        <v>15</v>
      </c>
      <c r="C8" s="9"/>
      <c r="O8" s="51"/>
      <c r="P8" s="39">
        <v>1700</v>
      </c>
      <c r="Q8" s="20"/>
      <c r="R8" s="51"/>
      <c r="S8" s="51"/>
    </row>
    <row r="9" spans="1:19" x14ac:dyDescent="0.2">
      <c r="B9" s="2" t="s">
        <v>2</v>
      </c>
      <c r="C9" s="11">
        <v>42362.26</v>
      </c>
      <c r="D9">
        <v>42362.93</v>
      </c>
      <c r="E9" s="6">
        <v>42364.2</v>
      </c>
      <c r="F9" s="6">
        <v>42366.28</v>
      </c>
      <c r="G9" s="6">
        <v>42368.43</v>
      </c>
      <c r="H9" s="6">
        <v>42370.51</v>
      </c>
      <c r="I9" s="6">
        <v>42372.639999999999</v>
      </c>
      <c r="J9" s="6">
        <v>42374.3</v>
      </c>
      <c r="K9" s="6">
        <v>42376.04</v>
      </c>
      <c r="L9" s="6">
        <v>42377.83</v>
      </c>
      <c r="M9" s="6">
        <v>42379.57</v>
      </c>
      <c r="N9" s="6">
        <v>42381.36</v>
      </c>
      <c r="O9" s="52"/>
      <c r="Q9" s="20"/>
      <c r="R9" s="51"/>
      <c r="S9" s="51"/>
    </row>
    <row r="10" spans="1:19" x14ac:dyDescent="0.2">
      <c r="C10" s="9"/>
      <c r="O10" s="51"/>
      <c r="Q10" s="20"/>
      <c r="R10" s="51"/>
      <c r="S10" s="51"/>
    </row>
    <row r="11" spans="1:19" x14ac:dyDescent="0.2">
      <c r="A11">
        <v>1030</v>
      </c>
      <c r="B11" s="3" t="s">
        <v>16</v>
      </c>
      <c r="C11" s="9"/>
      <c r="O11" s="51"/>
      <c r="P11" s="41">
        <v>2000</v>
      </c>
      <c r="Q11" s="20"/>
      <c r="R11" s="51"/>
      <c r="S11" s="51"/>
    </row>
    <row r="12" spans="1:19" x14ac:dyDescent="0.2">
      <c r="B12" s="2" t="s">
        <v>2</v>
      </c>
      <c r="C12" s="11">
        <v>34182.5</v>
      </c>
      <c r="D12" s="6">
        <v>34184.129999999997</v>
      </c>
      <c r="E12" s="6">
        <v>34185.870000000003</v>
      </c>
      <c r="F12" s="6">
        <v>34187.550000000003</v>
      </c>
      <c r="G12" s="6">
        <v>34189.29</v>
      </c>
      <c r="H12" s="6">
        <v>34190.97</v>
      </c>
      <c r="I12" s="6">
        <v>34192.69</v>
      </c>
      <c r="J12" s="6">
        <v>34194.03</v>
      </c>
      <c r="K12" s="6">
        <v>34195.43</v>
      </c>
      <c r="L12" s="6">
        <v>34196.879999999997</v>
      </c>
      <c r="M12" s="6">
        <v>34198.28</v>
      </c>
      <c r="N12" s="6">
        <v>34199.730000000003</v>
      </c>
      <c r="O12" s="52"/>
      <c r="P12" s="26"/>
      <c r="Q12" s="20"/>
      <c r="R12" s="51"/>
      <c r="S12" s="51"/>
    </row>
    <row r="13" spans="1:19" x14ac:dyDescent="0.2">
      <c r="C13" s="9"/>
      <c r="O13" s="51"/>
      <c r="Q13" s="20"/>
      <c r="R13" s="51"/>
      <c r="S13" s="51"/>
    </row>
    <row r="14" spans="1:19" x14ac:dyDescent="0.2">
      <c r="B14" s="2" t="s">
        <v>17</v>
      </c>
      <c r="C14" s="11">
        <f t="shared" ref="C14:N14" si="0">C6+C9+C12</f>
        <v>122859.47</v>
      </c>
      <c r="D14" s="14">
        <f t="shared" si="0"/>
        <v>123797.07999999999</v>
      </c>
      <c r="E14" s="14">
        <f t="shared" si="0"/>
        <v>127183.35</v>
      </c>
      <c r="F14" s="14">
        <f t="shared" si="0"/>
        <v>124803.73</v>
      </c>
      <c r="G14" s="14">
        <f t="shared" si="0"/>
        <v>124831.75</v>
      </c>
      <c r="H14" s="14">
        <f t="shared" si="0"/>
        <v>124265.64000000001</v>
      </c>
      <c r="I14" s="14">
        <f t="shared" si="0"/>
        <v>131660.97</v>
      </c>
      <c r="J14" s="14">
        <f t="shared" si="0"/>
        <v>116974</v>
      </c>
      <c r="K14" s="14">
        <f t="shared" si="0"/>
        <v>110509.82</v>
      </c>
      <c r="L14" s="14">
        <f t="shared" si="0"/>
        <v>122788.16</v>
      </c>
      <c r="M14" s="14">
        <f t="shared" si="0"/>
        <v>119180.45999999999</v>
      </c>
      <c r="N14" s="14">
        <f t="shared" si="0"/>
        <v>111060.31</v>
      </c>
      <c r="O14" s="52"/>
      <c r="Q14" s="20"/>
      <c r="R14" s="51"/>
      <c r="S14" s="51"/>
    </row>
    <row r="15" spans="1:19" ht="16" thickBot="1" x14ac:dyDescent="0.25">
      <c r="C15" s="9"/>
      <c r="Q15" s="20"/>
    </row>
    <row r="16" spans="1:19" s="4" customFormat="1" x14ac:dyDescent="0.2">
      <c r="C16" s="15"/>
      <c r="Q16" s="21"/>
      <c r="S16" s="17" t="s">
        <v>52</v>
      </c>
    </row>
    <row r="17" spans="1:21" x14ac:dyDescent="0.2">
      <c r="C17" s="9"/>
      <c r="P17" s="5" t="s">
        <v>64</v>
      </c>
      <c r="Q17" s="20"/>
      <c r="R17" s="5" t="s">
        <v>62</v>
      </c>
      <c r="S17" s="5" t="s">
        <v>65</v>
      </c>
      <c r="T17" s="18"/>
    </row>
    <row r="18" spans="1:21" ht="16" x14ac:dyDescent="0.2">
      <c r="A18" s="1" t="s">
        <v>19</v>
      </c>
      <c r="C18" s="10" t="s">
        <v>3</v>
      </c>
      <c r="D18" s="5" t="s">
        <v>4</v>
      </c>
      <c r="E18" s="5" t="s">
        <v>5</v>
      </c>
      <c r="F18" s="5" t="s">
        <v>6</v>
      </c>
      <c r="G18" s="5" t="s">
        <v>7</v>
      </c>
      <c r="H18" s="5" t="s">
        <v>8</v>
      </c>
      <c r="I18" s="5" t="s">
        <v>9</v>
      </c>
      <c r="J18" s="5" t="s">
        <v>10</v>
      </c>
      <c r="K18" s="5" t="s">
        <v>11</v>
      </c>
      <c r="L18" s="5" t="s">
        <v>12</v>
      </c>
      <c r="M18" s="5" t="s">
        <v>13</v>
      </c>
      <c r="N18" s="5" t="s">
        <v>14</v>
      </c>
      <c r="O18" s="5" t="s">
        <v>50</v>
      </c>
      <c r="P18" s="5" t="s">
        <v>51</v>
      </c>
      <c r="Q18" s="20"/>
      <c r="R18" s="5" t="s">
        <v>63</v>
      </c>
      <c r="S18" s="48" t="s">
        <v>69</v>
      </c>
    </row>
    <row r="19" spans="1:21" x14ac:dyDescent="0.2">
      <c r="A19">
        <v>100</v>
      </c>
      <c r="B19" t="s">
        <v>22</v>
      </c>
      <c r="C19" s="11">
        <v>14283</v>
      </c>
      <c r="D19" s="6">
        <v>10796</v>
      </c>
      <c r="E19" s="6">
        <v>9062</v>
      </c>
      <c r="F19" s="6">
        <v>17731</v>
      </c>
      <c r="G19" s="6">
        <v>9076</v>
      </c>
      <c r="H19" s="6">
        <v>11232</v>
      </c>
      <c r="I19" s="6">
        <v>20721</v>
      </c>
      <c r="J19" s="6">
        <v>6052</v>
      </c>
      <c r="K19" s="6">
        <v>4300</v>
      </c>
      <c r="L19" s="6">
        <v>22049</v>
      </c>
      <c r="M19" s="6">
        <v>7748</v>
      </c>
      <c r="N19" s="6">
        <v>2157</v>
      </c>
      <c r="O19" s="6">
        <f>SUM(C19:N19)</f>
        <v>135207</v>
      </c>
      <c r="P19" s="6">
        <f>(144*85)*12</f>
        <v>146880</v>
      </c>
      <c r="Q19" s="22"/>
      <c r="R19" s="6">
        <f>P19/12</f>
        <v>12240</v>
      </c>
      <c r="S19" s="49">
        <f>(R19*12)-O19</f>
        <v>11673</v>
      </c>
      <c r="U19">
        <f>R19*10-O19</f>
        <v>-12807</v>
      </c>
    </row>
    <row r="20" spans="1:21" x14ac:dyDescent="0.2">
      <c r="A20">
        <v>106</v>
      </c>
      <c r="B20" t="s">
        <v>23</v>
      </c>
      <c r="C20" s="11">
        <v>2.34</v>
      </c>
      <c r="D20" s="6">
        <v>2.2999999999999998</v>
      </c>
      <c r="E20" s="6">
        <v>3.01</v>
      </c>
      <c r="F20" s="6">
        <v>3.76</v>
      </c>
      <c r="G20" s="6">
        <v>3.89</v>
      </c>
      <c r="H20" s="6">
        <v>3.76</v>
      </c>
      <c r="I20" s="6">
        <v>3.85</v>
      </c>
      <c r="J20" s="6">
        <v>3</v>
      </c>
      <c r="K20" s="6">
        <v>3.14</v>
      </c>
      <c r="L20" s="6">
        <v>3.24</v>
      </c>
      <c r="M20" s="6"/>
      <c r="N20" s="6">
        <v>3.24</v>
      </c>
      <c r="O20" s="6">
        <f t="shared" ref="O20:O25" si="1">SUM(C20:N20)</f>
        <v>35.530000000000008</v>
      </c>
      <c r="P20" s="6"/>
      <c r="Q20" s="22"/>
      <c r="R20" s="6"/>
      <c r="S20" s="18">
        <f t="shared" ref="S20:S25" si="2">(R20*11)-O20</f>
        <v>-35.530000000000008</v>
      </c>
    </row>
    <row r="21" spans="1:21" x14ac:dyDescent="0.2">
      <c r="A21" s="16">
        <v>102</v>
      </c>
      <c r="B21" s="16" t="s">
        <v>24</v>
      </c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>
        <f t="shared" si="1"/>
        <v>0</v>
      </c>
      <c r="P21" s="43"/>
      <c r="Q21" s="44"/>
      <c r="R21" s="43"/>
      <c r="S21" s="18">
        <f t="shared" si="2"/>
        <v>0</v>
      </c>
    </row>
    <row r="22" spans="1:21" x14ac:dyDescent="0.2">
      <c r="A22">
        <v>101</v>
      </c>
      <c r="B22" t="s">
        <v>25</v>
      </c>
      <c r="C22" s="11"/>
      <c r="D22" s="6"/>
      <c r="E22" s="6">
        <v>30</v>
      </c>
      <c r="F22" s="6"/>
      <c r="G22" s="6">
        <v>20</v>
      </c>
      <c r="H22" s="6">
        <v>40</v>
      </c>
      <c r="I22" s="6">
        <v>10</v>
      </c>
      <c r="J22" s="6">
        <v>10</v>
      </c>
      <c r="K22" s="6">
        <v>40</v>
      </c>
      <c r="L22" s="6"/>
      <c r="M22" s="6"/>
      <c r="N22" s="6">
        <v>10</v>
      </c>
      <c r="O22" s="6">
        <f t="shared" si="1"/>
        <v>160</v>
      </c>
      <c r="P22" s="6"/>
      <c r="Q22" s="22"/>
      <c r="R22" s="6"/>
      <c r="S22" s="18">
        <f t="shared" si="2"/>
        <v>-160</v>
      </c>
    </row>
    <row r="23" spans="1:21" x14ac:dyDescent="0.2">
      <c r="A23" s="16">
        <v>103</v>
      </c>
      <c r="B23" s="16" t="s">
        <v>26</v>
      </c>
      <c r="C23" s="42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>
        <f t="shared" si="1"/>
        <v>0</v>
      </c>
      <c r="P23" s="43"/>
      <c r="Q23" s="44"/>
      <c r="R23" s="43"/>
      <c r="S23" s="18">
        <f t="shared" si="2"/>
        <v>0</v>
      </c>
    </row>
    <row r="24" spans="1:21" x14ac:dyDescent="0.2">
      <c r="A24">
        <v>106</v>
      </c>
      <c r="B24" t="s">
        <v>27</v>
      </c>
      <c r="C24" s="1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>
        <f t="shared" si="1"/>
        <v>0</v>
      </c>
      <c r="P24" s="6"/>
      <c r="Q24" s="22"/>
      <c r="R24" s="6"/>
      <c r="S24" s="18">
        <f t="shared" si="2"/>
        <v>0</v>
      </c>
    </row>
    <row r="25" spans="1:21" ht="16" thickBot="1" x14ac:dyDescent="0.25">
      <c r="A25" s="16">
        <v>107</v>
      </c>
      <c r="B25" s="16" t="s">
        <v>61</v>
      </c>
      <c r="C25" s="42"/>
      <c r="D25" s="43"/>
      <c r="E25" s="43"/>
      <c r="F25" s="43"/>
      <c r="G25" s="43">
        <v>192</v>
      </c>
      <c r="H25" s="43"/>
      <c r="I25" s="43"/>
      <c r="J25" s="43"/>
      <c r="K25" s="43"/>
      <c r="L25" s="43"/>
      <c r="M25" s="43"/>
      <c r="N25" s="43"/>
      <c r="O25" s="43">
        <f t="shared" si="1"/>
        <v>192</v>
      </c>
      <c r="P25" s="43"/>
      <c r="Q25" s="44"/>
      <c r="R25" s="43"/>
      <c r="S25" s="18">
        <f t="shared" si="2"/>
        <v>-192</v>
      </c>
    </row>
    <row r="26" spans="1:21" x14ac:dyDescent="0.2">
      <c r="A26" t="s">
        <v>20</v>
      </c>
      <c r="B26" s="7" t="s">
        <v>21</v>
      </c>
      <c r="C26" s="12">
        <f>SUM(C19:C25)</f>
        <v>14285.34</v>
      </c>
      <c r="D26" s="8">
        <f t="shared" ref="D26:N26" si="3">SUM(D19:D25)</f>
        <v>10798.3</v>
      </c>
      <c r="E26" s="8">
        <f t="shared" si="3"/>
        <v>9095.01</v>
      </c>
      <c r="F26" s="8">
        <f t="shared" si="3"/>
        <v>17734.759999999998</v>
      </c>
      <c r="G26" s="8">
        <f t="shared" si="3"/>
        <v>9291.89</v>
      </c>
      <c r="H26" s="8">
        <f t="shared" si="3"/>
        <v>11275.76</v>
      </c>
      <c r="I26" s="8">
        <f t="shared" si="3"/>
        <v>20734.849999999999</v>
      </c>
      <c r="J26" s="8">
        <f t="shared" si="3"/>
        <v>6065</v>
      </c>
      <c r="K26" s="8">
        <f t="shared" si="3"/>
        <v>4343.1400000000003</v>
      </c>
      <c r="L26" s="8">
        <f t="shared" si="3"/>
        <v>22052.240000000002</v>
      </c>
      <c r="M26" s="8">
        <f t="shared" si="3"/>
        <v>7748</v>
      </c>
      <c r="N26" s="8">
        <f t="shared" si="3"/>
        <v>2170.2399999999998</v>
      </c>
      <c r="O26" s="8">
        <f>SUM(O19:O25)</f>
        <v>135594.53</v>
      </c>
      <c r="P26" s="8">
        <f>P19</f>
        <v>146880</v>
      </c>
      <c r="Q26" s="23"/>
      <c r="R26" s="8">
        <f>P26/12</f>
        <v>12240</v>
      </c>
      <c r="S26" s="18">
        <f>O26-P26</f>
        <v>-11285.470000000001</v>
      </c>
    </row>
    <row r="27" spans="1:21" x14ac:dyDescent="0.2">
      <c r="C27" s="11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24"/>
      <c r="R27" s="14"/>
      <c r="S27" s="19"/>
    </row>
    <row r="28" spans="1:21" x14ac:dyDescent="0.2">
      <c r="C28" s="1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22"/>
      <c r="R28" s="6"/>
      <c r="S28" s="5" t="s">
        <v>52</v>
      </c>
    </row>
    <row r="29" spans="1:21" x14ac:dyDescent="0.2">
      <c r="C29" s="9"/>
      <c r="P29" s="5" t="s">
        <v>64</v>
      </c>
      <c r="Q29" s="20"/>
      <c r="R29" s="5" t="s">
        <v>62</v>
      </c>
      <c r="S29" s="5" t="s">
        <v>65</v>
      </c>
    </row>
    <row r="30" spans="1:21" ht="16" x14ac:dyDescent="0.2">
      <c r="A30" s="1" t="s">
        <v>28</v>
      </c>
      <c r="C30" s="10" t="s">
        <v>3</v>
      </c>
      <c r="D30" s="5" t="s">
        <v>4</v>
      </c>
      <c r="E30" s="5" t="s">
        <v>5</v>
      </c>
      <c r="F30" s="5" t="s">
        <v>6</v>
      </c>
      <c r="G30" s="5" t="s">
        <v>7</v>
      </c>
      <c r="H30" s="5" t="s">
        <v>8</v>
      </c>
      <c r="I30" s="5" t="s">
        <v>9</v>
      </c>
      <c r="J30" s="5" t="s">
        <v>10</v>
      </c>
      <c r="K30" s="5" t="s">
        <v>11</v>
      </c>
      <c r="L30" s="5" t="s">
        <v>12</v>
      </c>
      <c r="M30" s="5" t="s">
        <v>13</v>
      </c>
      <c r="N30" s="5" t="s">
        <v>14</v>
      </c>
      <c r="O30" s="5" t="s">
        <v>50</v>
      </c>
      <c r="P30" s="5" t="s">
        <v>51</v>
      </c>
      <c r="Q30" s="20"/>
      <c r="R30" s="5" t="s">
        <v>63</v>
      </c>
      <c r="S30" s="48" t="s">
        <v>70</v>
      </c>
    </row>
    <row r="31" spans="1:21" x14ac:dyDescent="0.2">
      <c r="A31" s="2">
        <v>300</v>
      </c>
      <c r="B31" t="s">
        <v>29</v>
      </c>
      <c r="C31" s="11">
        <v>750</v>
      </c>
      <c r="D31" s="6">
        <v>750</v>
      </c>
      <c r="E31" s="6">
        <v>750</v>
      </c>
      <c r="F31" s="6">
        <v>750</v>
      </c>
      <c r="G31" s="6">
        <v>750</v>
      </c>
      <c r="H31" s="6">
        <v>750</v>
      </c>
      <c r="I31" s="6">
        <v>750</v>
      </c>
      <c r="J31" s="6">
        <v>750</v>
      </c>
      <c r="K31" s="6">
        <v>750</v>
      </c>
      <c r="L31" s="6">
        <v>750</v>
      </c>
      <c r="M31" s="6">
        <v>750</v>
      </c>
      <c r="N31" s="6">
        <v>750</v>
      </c>
      <c r="O31" s="6">
        <f>SUM(C31:N31)</f>
        <v>9000</v>
      </c>
      <c r="P31" s="6">
        <v>9000</v>
      </c>
      <c r="Q31" s="20"/>
      <c r="R31" s="6">
        <f>P31/12</f>
        <v>750</v>
      </c>
      <c r="S31" s="18">
        <f>(R31*12)-O31</f>
        <v>0</v>
      </c>
    </row>
    <row r="32" spans="1:21" x14ac:dyDescent="0.2">
      <c r="A32" s="2">
        <v>301</v>
      </c>
      <c r="B32" t="s">
        <v>30</v>
      </c>
      <c r="C32" s="11"/>
      <c r="D32" s="6">
        <v>172.68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>
        <f t="shared" ref="O32:O50" si="4">SUM(C32:N32)</f>
        <v>172.68</v>
      </c>
      <c r="P32" s="39">
        <v>450</v>
      </c>
      <c r="Q32" s="20"/>
      <c r="R32" s="6">
        <f t="shared" ref="R32:R50" si="5">P32/12</f>
        <v>37.5</v>
      </c>
      <c r="S32" s="18">
        <f t="shared" ref="S32:S50" si="6">(R32*12)-O32</f>
        <v>277.32</v>
      </c>
    </row>
    <row r="33" spans="1:19" x14ac:dyDescent="0.2">
      <c r="A33" s="45">
        <v>302</v>
      </c>
      <c r="B33" s="16" t="s">
        <v>31</v>
      </c>
      <c r="C33" s="42">
        <v>241.9</v>
      </c>
      <c r="D33" s="43">
        <v>249.16</v>
      </c>
      <c r="E33" s="43">
        <v>249.16</v>
      </c>
      <c r="F33" s="43">
        <v>249.16</v>
      </c>
      <c r="G33" s="43">
        <v>249.16</v>
      </c>
      <c r="H33" s="43">
        <v>498.32</v>
      </c>
      <c r="I33" s="43">
        <v>249.16</v>
      </c>
      <c r="J33" s="43"/>
      <c r="K33" s="43">
        <v>249.16</v>
      </c>
      <c r="L33" s="43">
        <v>498.32</v>
      </c>
      <c r="M33" s="43"/>
      <c r="N33" s="43">
        <v>249.16</v>
      </c>
      <c r="O33" s="43">
        <f t="shared" si="4"/>
        <v>2982.66</v>
      </c>
      <c r="P33" s="46">
        <v>3000</v>
      </c>
      <c r="Q33" s="47"/>
      <c r="R33" s="43">
        <f t="shared" si="5"/>
        <v>250</v>
      </c>
      <c r="S33" s="18">
        <f t="shared" si="6"/>
        <v>17.340000000000146</v>
      </c>
    </row>
    <row r="34" spans="1:19" x14ac:dyDescent="0.2">
      <c r="A34" s="2">
        <v>303</v>
      </c>
      <c r="B34" t="s">
        <v>32</v>
      </c>
      <c r="C34" s="1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>
        <f t="shared" si="4"/>
        <v>0</v>
      </c>
      <c r="P34" s="6">
        <v>0</v>
      </c>
      <c r="Q34" s="20"/>
      <c r="R34" s="6">
        <f t="shared" si="5"/>
        <v>0</v>
      </c>
      <c r="S34" s="18">
        <f t="shared" si="6"/>
        <v>0</v>
      </c>
    </row>
    <row r="35" spans="1:19" x14ac:dyDescent="0.2">
      <c r="A35" s="45">
        <v>304</v>
      </c>
      <c r="B35" s="16" t="s">
        <v>33</v>
      </c>
      <c r="C35" s="42"/>
      <c r="D35" s="43"/>
      <c r="E35" s="43"/>
      <c r="F35" s="43"/>
      <c r="G35" s="43">
        <v>219.8</v>
      </c>
      <c r="H35" s="43">
        <v>175.68</v>
      </c>
      <c r="I35" s="43"/>
      <c r="J35" s="43"/>
      <c r="K35" s="43"/>
      <c r="L35" s="43"/>
      <c r="M35" s="43">
        <v>5.35</v>
      </c>
      <c r="N35" s="43"/>
      <c r="O35" s="43">
        <f t="shared" si="4"/>
        <v>400.83000000000004</v>
      </c>
      <c r="P35" s="43">
        <v>750</v>
      </c>
      <c r="Q35" s="47"/>
      <c r="R35" s="43">
        <f t="shared" si="5"/>
        <v>62.5</v>
      </c>
      <c r="S35" s="18">
        <f t="shared" si="6"/>
        <v>349.16999999999996</v>
      </c>
    </row>
    <row r="36" spans="1:19" x14ac:dyDescent="0.2">
      <c r="A36" s="2">
        <v>305</v>
      </c>
      <c r="B36" t="s">
        <v>34</v>
      </c>
      <c r="C36" s="1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>
        <f t="shared" si="4"/>
        <v>0</v>
      </c>
      <c r="P36" s="6">
        <v>0</v>
      </c>
      <c r="Q36" s="20"/>
      <c r="R36" s="6">
        <f t="shared" si="5"/>
        <v>0</v>
      </c>
      <c r="S36" s="18">
        <f t="shared" si="6"/>
        <v>0</v>
      </c>
    </row>
    <row r="37" spans="1:19" x14ac:dyDescent="0.2">
      <c r="A37" s="45">
        <v>306</v>
      </c>
      <c r="B37" s="16" t="s">
        <v>35</v>
      </c>
      <c r="C37" s="42">
        <v>337.63</v>
      </c>
      <c r="D37" s="43"/>
      <c r="E37" s="43"/>
      <c r="F37" s="43">
        <v>106.4</v>
      </c>
      <c r="G37" s="43"/>
      <c r="H37" s="43"/>
      <c r="I37" s="43">
        <v>87.34</v>
      </c>
      <c r="J37" s="43"/>
      <c r="K37" s="43"/>
      <c r="L37" s="43">
        <v>234.6</v>
      </c>
      <c r="M37" s="43"/>
      <c r="N37" s="43"/>
      <c r="O37" s="43">
        <f t="shared" si="4"/>
        <v>765.97</v>
      </c>
      <c r="P37" s="43">
        <v>1200</v>
      </c>
      <c r="Q37" s="47"/>
      <c r="R37" s="43">
        <f t="shared" si="5"/>
        <v>100</v>
      </c>
      <c r="S37" s="18">
        <f t="shared" si="6"/>
        <v>434.03</v>
      </c>
    </row>
    <row r="38" spans="1:19" x14ac:dyDescent="0.2">
      <c r="A38" s="2">
        <v>307</v>
      </c>
      <c r="B38" t="s">
        <v>36</v>
      </c>
      <c r="C38" s="11">
        <v>70</v>
      </c>
      <c r="D38" s="6">
        <v>175</v>
      </c>
      <c r="E38" s="6">
        <v>35</v>
      </c>
      <c r="F38" s="6">
        <v>35</v>
      </c>
      <c r="G38" s="6">
        <v>35</v>
      </c>
      <c r="H38" s="6">
        <v>35</v>
      </c>
      <c r="I38" s="6">
        <v>35</v>
      </c>
      <c r="J38" s="6">
        <v>35</v>
      </c>
      <c r="K38" s="6">
        <v>35</v>
      </c>
      <c r="L38" s="6"/>
      <c r="M38" s="6">
        <v>70</v>
      </c>
      <c r="N38" s="6">
        <v>35</v>
      </c>
      <c r="O38" s="6">
        <f t="shared" si="4"/>
        <v>595</v>
      </c>
      <c r="P38" s="39">
        <v>525</v>
      </c>
      <c r="Q38" s="20"/>
      <c r="R38" s="6">
        <f t="shared" si="5"/>
        <v>43.75</v>
      </c>
      <c r="S38" s="18">
        <f t="shared" si="6"/>
        <v>-70</v>
      </c>
    </row>
    <row r="39" spans="1:19" x14ac:dyDescent="0.2">
      <c r="A39" s="45">
        <v>308</v>
      </c>
      <c r="B39" s="16" t="s">
        <v>37</v>
      </c>
      <c r="C39" s="42"/>
      <c r="D39" s="43"/>
      <c r="E39" s="43">
        <v>10.48</v>
      </c>
      <c r="F39" s="43">
        <v>461.45</v>
      </c>
      <c r="G39" s="43">
        <v>82.02</v>
      </c>
      <c r="H39" s="43">
        <v>223.21</v>
      </c>
      <c r="I39" s="43">
        <v>185.82</v>
      </c>
      <c r="J39" s="43">
        <v>76.23</v>
      </c>
      <c r="K39" s="43"/>
      <c r="L39" s="43"/>
      <c r="M39" s="43"/>
      <c r="N39" s="43"/>
      <c r="O39" s="43">
        <f t="shared" si="4"/>
        <v>1039.21</v>
      </c>
      <c r="P39" s="43">
        <v>250</v>
      </c>
      <c r="Q39" s="47"/>
      <c r="R39" s="43">
        <f t="shared" si="5"/>
        <v>20.833333333333332</v>
      </c>
      <c r="S39" s="18">
        <f t="shared" si="6"/>
        <v>-789.21</v>
      </c>
    </row>
    <row r="40" spans="1:19" x14ac:dyDescent="0.2">
      <c r="A40" s="2">
        <v>309</v>
      </c>
      <c r="B40" t="s">
        <v>38</v>
      </c>
      <c r="C40" s="11"/>
      <c r="D40" s="6">
        <v>122</v>
      </c>
      <c r="E40" s="6">
        <v>61</v>
      </c>
      <c r="F40" s="6">
        <v>61</v>
      </c>
      <c r="G40" s="6">
        <v>61</v>
      </c>
      <c r="H40" s="6">
        <v>61</v>
      </c>
      <c r="I40" s="6">
        <v>61</v>
      </c>
      <c r="J40" s="6">
        <v>61</v>
      </c>
      <c r="K40" s="6">
        <v>61</v>
      </c>
      <c r="L40" s="6"/>
      <c r="M40" s="6">
        <v>61</v>
      </c>
      <c r="N40" s="6">
        <v>61</v>
      </c>
      <c r="O40" s="6">
        <f t="shared" si="4"/>
        <v>671</v>
      </c>
      <c r="P40" s="39">
        <v>720</v>
      </c>
      <c r="Q40" s="20"/>
      <c r="R40" s="6">
        <f t="shared" si="5"/>
        <v>60</v>
      </c>
      <c r="S40" s="18">
        <f t="shared" si="6"/>
        <v>49</v>
      </c>
    </row>
    <row r="41" spans="1:19" x14ac:dyDescent="0.2">
      <c r="A41" s="45">
        <v>310</v>
      </c>
      <c r="B41" s="16" t="s">
        <v>39</v>
      </c>
      <c r="C41" s="42">
        <v>7193.26</v>
      </c>
      <c r="D41" s="43">
        <v>7056</v>
      </c>
      <c r="E41" s="43">
        <v>3791</v>
      </c>
      <c r="F41" s="43">
        <v>8556</v>
      </c>
      <c r="G41" s="43">
        <v>6628.24</v>
      </c>
      <c r="H41" s="43">
        <v>7036.54</v>
      </c>
      <c r="I41" s="43">
        <v>7149.93</v>
      </c>
      <c r="J41" s="43">
        <v>7036.54</v>
      </c>
      <c r="K41" s="43">
        <v>7036.54</v>
      </c>
      <c r="L41" s="43">
        <v>7036.54</v>
      </c>
      <c r="M41" s="43">
        <v>8041.59</v>
      </c>
      <c r="N41" s="43">
        <v>7036.54</v>
      </c>
      <c r="O41" s="43">
        <f t="shared" si="4"/>
        <v>83598.719999999987</v>
      </c>
      <c r="P41" s="43">
        <v>84700</v>
      </c>
      <c r="Q41" s="47"/>
      <c r="R41" s="43">
        <f t="shared" si="5"/>
        <v>7058.333333333333</v>
      </c>
      <c r="S41" s="18">
        <f t="shared" si="6"/>
        <v>1101.2800000000134</v>
      </c>
    </row>
    <row r="42" spans="1:19" x14ac:dyDescent="0.2">
      <c r="A42" s="2">
        <v>311</v>
      </c>
      <c r="B42" t="s">
        <v>40</v>
      </c>
      <c r="C42" s="11"/>
      <c r="D42" s="6"/>
      <c r="E42" s="6">
        <v>125</v>
      </c>
      <c r="F42" s="6"/>
      <c r="G42" s="6"/>
      <c r="H42" s="6">
        <v>400</v>
      </c>
      <c r="I42" s="6"/>
      <c r="J42" s="6"/>
      <c r="K42" s="6"/>
      <c r="L42" s="6"/>
      <c r="M42" s="6">
        <v>1100</v>
      </c>
      <c r="N42" s="6"/>
      <c r="O42" s="6">
        <f t="shared" si="4"/>
        <v>1625</v>
      </c>
      <c r="P42" s="6">
        <v>1800</v>
      </c>
      <c r="Q42" s="20"/>
      <c r="R42" s="6">
        <f t="shared" si="5"/>
        <v>150</v>
      </c>
      <c r="S42" s="18">
        <f t="shared" si="6"/>
        <v>175</v>
      </c>
    </row>
    <row r="43" spans="1:19" x14ac:dyDescent="0.2">
      <c r="A43" s="45">
        <v>312</v>
      </c>
      <c r="B43" s="16" t="s">
        <v>41</v>
      </c>
      <c r="C43" s="42">
        <v>780</v>
      </c>
      <c r="D43" s="43"/>
      <c r="E43" s="43"/>
      <c r="F43" s="43">
        <v>1404</v>
      </c>
      <c r="G43" s="43"/>
      <c r="H43" s="43">
        <v>1404</v>
      </c>
      <c r="I43" s="43">
        <v>2808</v>
      </c>
      <c r="J43" s="43">
        <v>1404</v>
      </c>
      <c r="K43" s="43"/>
      <c r="L43" s="43"/>
      <c r="M43" s="43"/>
      <c r="N43" s="43">
        <v>795</v>
      </c>
      <c r="O43" s="43">
        <f t="shared" si="4"/>
        <v>8595</v>
      </c>
      <c r="P43" s="46">
        <v>7800</v>
      </c>
      <c r="Q43" s="47"/>
      <c r="R43" s="43">
        <f t="shared" si="5"/>
        <v>650</v>
      </c>
      <c r="S43" s="18">
        <f t="shared" si="6"/>
        <v>-795</v>
      </c>
    </row>
    <row r="44" spans="1:19" x14ac:dyDescent="0.2">
      <c r="A44" s="2">
        <v>313</v>
      </c>
      <c r="B44" t="s">
        <v>48</v>
      </c>
      <c r="C44" s="11"/>
      <c r="D44" s="6"/>
      <c r="E44" s="6"/>
      <c r="F44" s="6">
        <v>101.76</v>
      </c>
      <c r="G44" s="6">
        <v>151.82</v>
      </c>
      <c r="H44" s="6">
        <v>53.5</v>
      </c>
      <c r="I44" s="6"/>
      <c r="J44" s="6"/>
      <c r="K44" s="6"/>
      <c r="L44" s="6">
        <v>29.65</v>
      </c>
      <c r="M44" s="6"/>
      <c r="N44" s="6"/>
      <c r="O44" s="6">
        <f t="shared" si="4"/>
        <v>336.72999999999996</v>
      </c>
      <c r="P44" s="40">
        <v>0</v>
      </c>
      <c r="Q44" s="20"/>
      <c r="R44" s="6">
        <f t="shared" si="5"/>
        <v>0</v>
      </c>
      <c r="S44" s="18">
        <f t="shared" si="6"/>
        <v>-336.72999999999996</v>
      </c>
    </row>
    <row r="45" spans="1:19" x14ac:dyDescent="0.2">
      <c r="A45" s="45">
        <v>314</v>
      </c>
      <c r="B45" s="16" t="s">
        <v>42</v>
      </c>
      <c r="C45" s="42">
        <v>577.41999999999996</v>
      </c>
      <c r="D45" s="43">
        <v>585.98</v>
      </c>
      <c r="E45" s="43">
        <v>489.17</v>
      </c>
      <c r="F45" s="43">
        <v>477.7</v>
      </c>
      <c r="G45" s="43">
        <v>438.65</v>
      </c>
      <c r="H45" s="43">
        <v>418.79</v>
      </c>
      <c r="I45" s="43">
        <v>839.23</v>
      </c>
      <c r="J45" s="43">
        <v>773.88</v>
      </c>
      <c r="K45" s="43">
        <v>798.9</v>
      </c>
      <c r="L45" s="43">
        <v>834.72</v>
      </c>
      <c r="M45" s="43">
        <v>658.93</v>
      </c>
      <c r="N45" s="43">
        <v>569.08000000000004</v>
      </c>
      <c r="O45" s="43">
        <f t="shared" si="4"/>
        <v>7462.45</v>
      </c>
      <c r="P45" s="43">
        <v>9000</v>
      </c>
      <c r="Q45" s="47"/>
      <c r="R45" s="43">
        <f t="shared" si="5"/>
        <v>750</v>
      </c>
      <c r="S45" s="18">
        <f t="shared" si="6"/>
        <v>1537.5500000000002</v>
      </c>
    </row>
    <row r="46" spans="1:19" x14ac:dyDescent="0.2">
      <c r="A46" s="2">
        <v>315</v>
      </c>
      <c r="B46" t="s">
        <v>43</v>
      </c>
      <c r="C46" s="11">
        <v>147.88</v>
      </c>
      <c r="D46" s="6">
        <v>132.49</v>
      </c>
      <c r="E46" s="6">
        <v>175.78</v>
      </c>
      <c r="F46" s="6">
        <v>179.65</v>
      </c>
      <c r="G46" s="6">
        <v>244.14</v>
      </c>
      <c r="H46" s="6">
        <v>449.71</v>
      </c>
      <c r="I46" s="6">
        <v>500.18</v>
      </c>
      <c r="J46" s="6">
        <v>903.99</v>
      </c>
      <c r="K46" s="6">
        <v>604.24</v>
      </c>
      <c r="L46" s="6">
        <v>445.07</v>
      </c>
      <c r="M46" s="6">
        <v>369.07</v>
      </c>
      <c r="N46" s="6">
        <v>236.61</v>
      </c>
      <c r="O46" s="6">
        <f t="shared" si="4"/>
        <v>4388.8099999999995</v>
      </c>
      <c r="P46" s="6">
        <v>4000</v>
      </c>
      <c r="Q46" s="20"/>
      <c r="R46" s="6">
        <f t="shared" si="5"/>
        <v>333.33333333333331</v>
      </c>
      <c r="S46" s="18">
        <f t="shared" si="6"/>
        <v>-388.80999999999949</v>
      </c>
    </row>
    <row r="47" spans="1:19" x14ac:dyDescent="0.2">
      <c r="A47" s="45">
        <v>316</v>
      </c>
      <c r="B47" s="16" t="s">
        <v>44</v>
      </c>
      <c r="C47" s="42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>
        <f t="shared" si="4"/>
        <v>0</v>
      </c>
      <c r="P47" s="46">
        <v>75</v>
      </c>
      <c r="Q47" s="47"/>
      <c r="R47" s="43">
        <f t="shared" si="5"/>
        <v>6.25</v>
      </c>
      <c r="S47" s="18">
        <f t="shared" si="6"/>
        <v>75</v>
      </c>
    </row>
    <row r="48" spans="1:19" x14ac:dyDescent="0.2">
      <c r="A48" s="2">
        <v>317</v>
      </c>
      <c r="B48" t="s">
        <v>45</v>
      </c>
      <c r="C48" s="11"/>
      <c r="D48" s="6">
        <v>550</v>
      </c>
      <c r="E48" s="6"/>
      <c r="F48" s="6"/>
      <c r="G48" s="6"/>
      <c r="H48" s="6"/>
      <c r="I48" s="6"/>
      <c r="J48" s="6"/>
      <c r="K48" s="6"/>
      <c r="L48" s="6"/>
      <c r="M48" s="6"/>
      <c r="N48" s="6">
        <v>461.25</v>
      </c>
      <c r="O48" s="6">
        <f t="shared" si="4"/>
        <v>1011.25</v>
      </c>
      <c r="P48" s="6">
        <v>5000</v>
      </c>
      <c r="Q48" s="20"/>
      <c r="R48" s="6">
        <f t="shared" si="5"/>
        <v>416.66666666666669</v>
      </c>
      <c r="S48" s="18">
        <f t="shared" si="6"/>
        <v>3988.75</v>
      </c>
    </row>
    <row r="49" spans="1:20" x14ac:dyDescent="0.2">
      <c r="A49" s="45">
        <v>318</v>
      </c>
      <c r="B49" s="16" t="s">
        <v>46</v>
      </c>
      <c r="C49" s="42"/>
      <c r="D49" s="43"/>
      <c r="E49" s="43"/>
      <c r="F49" s="43">
        <v>5558.82</v>
      </c>
      <c r="G49" s="43"/>
      <c r="H49" s="43"/>
      <c r="I49" s="43"/>
      <c r="J49" s="43"/>
      <c r="K49" s="43"/>
      <c r="L49" s="43"/>
      <c r="M49" s="43"/>
      <c r="N49" s="43"/>
      <c r="O49" s="43">
        <f t="shared" si="4"/>
        <v>5558.82</v>
      </c>
      <c r="P49" s="46">
        <v>6000</v>
      </c>
      <c r="Q49" s="47"/>
      <c r="R49" s="43">
        <f t="shared" si="5"/>
        <v>500</v>
      </c>
      <c r="S49" s="18">
        <f t="shared" si="6"/>
        <v>441.18000000000029</v>
      </c>
    </row>
    <row r="50" spans="1:20" x14ac:dyDescent="0.2">
      <c r="A50" s="2">
        <v>319</v>
      </c>
      <c r="B50" t="s">
        <v>47</v>
      </c>
      <c r="C50" s="11"/>
      <c r="D50" s="6"/>
      <c r="E50" s="6"/>
      <c r="F50" s="6"/>
      <c r="G50" s="6"/>
      <c r="H50" s="6"/>
      <c r="I50" s="6"/>
      <c r="J50" s="6">
        <v>105.7</v>
      </c>
      <c r="K50" s="6"/>
      <c r="L50" s="6"/>
      <c r="M50" s="6"/>
      <c r="N50" s="6"/>
      <c r="O50" s="6">
        <f t="shared" si="4"/>
        <v>105.7</v>
      </c>
      <c r="P50" s="40">
        <v>150</v>
      </c>
      <c r="Q50" s="20"/>
      <c r="R50" s="6">
        <f t="shared" si="5"/>
        <v>12.5</v>
      </c>
      <c r="S50" s="18">
        <f t="shared" si="6"/>
        <v>44.3</v>
      </c>
      <c r="T50" s="6"/>
    </row>
    <row r="51" spans="1:20" ht="16" thickBot="1" x14ac:dyDescent="0.25">
      <c r="C51" s="9"/>
      <c r="Q51" s="20"/>
    </row>
    <row r="52" spans="1:20" x14ac:dyDescent="0.2">
      <c r="B52" s="2" t="s">
        <v>49</v>
      </c>
      <c r="C52" s="12">
        <f>SUM(C31:C50)</f>
        <v>10098.09</v>
      </c>
      <c r="D52" s="8">
        <f t="shared" ref="D52:N52" si="7">SUM(D31:D50)</f>
        <v>9793.31</v>
      </c>
      <c r="E52" s="8">
        <f t="shared" si="7"/>
        <v>5686.5899999999992</v>
      </c>
      <c r="F52" s="8">
        <f t="shared" si="7"/>
        <v>17940.940000000002</v>
      </c>
      <c r="G52" s="8">
        <f t="shared" si="7"/>
        <v>8859.8299999999981</v>
      </c>
      <c r="H52" s="8">
        <f t="shared" si="7"/>
        <v>11505.75</v>
      </c>
      <c r="I52" s="8">
        <f t="shared" si="7"/>
        <v>12665.66</v>
      </c>
      <c r="J52" s="8">
        <f t="shared" si="7"/>
        <v>11146.34</v>
      </c>
      <c r="K52" s="8">
        <f t="shared" si="7"/>
        <v>9534.84</v>
      </c>
      <c r="L52" s="8">
        <f t="shared" si="7"/>
        <v>9828.8999999999978</v>
      </c>
      <c r="M52" s="8">
        <f t="shared" si="7"/>
        <v>11055.94</v>
      </c>
      <c r="N52" s="8">
        <f t="shared" si="7"/>
        <v>10193.640000000001</v>
      </c>
      <c r="O52" s="8">
        <f>SUM(O31:O51)</f>
        <v>128309.82999999997</v>
      </c>
      <c r="P52" s="8">
        <f>SUM(P31:P51)</f>
        <v>134420</v>
      </c>
      <c r="Q52" s="21"/>
      <c r="R52" s="8">
        <f t="shared" ref="R52" si="8">P52/12</f>
        <v>11201.666666666666</v>
      </c>
      <c r="S52" s="18">
        <f>(R52*12)-O52</f>
        <v>6110.1700000000274</v>
      </c>
      <c r="T52" s="50"/>
    </row>
    <row r="53" spans="1:20" x14ac:dyDescent="0.2">
      <c r="C53" s="9"/>
      <c r="Q53" s="20"/>
    </row>
    <row r="54" spans="1:20" x14ac:dyDescent="0.2">
      <c r="A54" t="s">
        <v>53</v>
      </c>
      <c r="C54" s="9"/>
      <c r="Q54" s="20"/>
    </row>
    <row r="55" spans="1:20" x14ac:dyDescent="0.2">
      <c r="A55" s="16">
        <v>501</v>
      </c>
      <c r="B55" s="16" t="s">
        <v>54</v>
      </c>
      <c r="C55" s="42">
        <v>120</v>
      </c>
      <c r="D55" s="43">
        <v>57.49</v>
      </c>
      <c r="E55" s="43">
        <v>22.15</v>
      </c>
      <c r="F55" s="43">
        <v>234.5</v>
      </c>
      <c r="G55" s="43">
        <v>404.04</v>
      </c>
      <c r="H55" s="43">
        <v>257.54000000000002</v>
      </c>
      <c r="I55" s="43">
        <v>15.11</v>
      </c>
      <c r="J55" s="43">
        <v>42.86</v>
      </c>
      <c r="K55" s="43"/>
      <c r="L55" s="43"/>
      <c r="M55" s="43"/>
      <c r="N55" s="43"/>
      <c r="O55" s="43">
        <f t="shared" ref="O55:O56" si="9">SUM(C55:N55)</f>
        <v>1153.6899999999998</v>
      </c>
      <c r="P55" s="43">
        <v>3500</v>
      </c>
      <c r="Q55" s="47"/>
      <c r="R55" s="43">
        <f t="shared" ref="R55:R56" si="10">P55/12</f>
        <v>291.66666666666669</v>
      </c>
      <c r="S55" s="18">
        <f>(R55*12)-O55</f>
        <v>2346.3100000000004</v>
      </c>
    </row>
    <row r="56" spans="1:20" ht="16.5" customHeight="1" x14ac:dyDescent="0.2">
      <c r="A56">
        <v>502</v>
      </c>
      <c r="B56" t="s">
        <v>55</v>
      </c>
      <c r="C56" s="11"/>
      <c r="D56" s="6">
        <v>9.89</v>
      </c>
      <c r="E56" s="6"/>
      <c r="F56" s="6">
        <v>1938.94</v>
      </c>
      <c r="G56" s="6"/>
      <c r="H56" s="6">
        <v>78.58</v>
      </c>
      <c r="I56" s="6">
        <v>658.75</v>
      </c>
      <c r="J56" s="6">
        <v>9562.77</v>
      </c>
      <c r="K56" s="6">
        <v>1272.48</v>
      </c>
      <c r="L56" s="6">
        <v>-55</v>
      </c>
      <c r="M56" s="6">
        <v>302.89999999999998</v>
      </c>
      <c r="N56" s="6">
        <v>96.75</v>
      </c>
      <c r="O56" s="6">
        <f t="shared" si="9"/>
        <v>13866.06</v>
      </c>
      <c r="P56" s="39">
        <v>5000</v>
      </c>
      <c r="Q56" s="20"/>
      <c r="R56" s="6">
        <f t="shared" si="10"/>
        <v>416.66666666666669</v>
      </c>
      <c r="S56" s="18">
        <f t="shared" ref="S56:S59" si="11">(R56*12)-O56</f>
        <v>-8866.06</v>
      </c>
    </row>
    <row r="57" spans="1:20" ht="16" thickBot="1" x14ac:dyDescent="0.25">
      <c r="A57" s="16"/>
      <c r="B57" s="16"/>
      <c r="C57" s="13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47"/>
      <c r="R57" s="16"/>
      <c r="S57" s="18">
        <f t="shared" si="11"/>
        <v>0</v>
      </c>
    </row>
    <row r="58" spans="1:20" x14ac:dyDescent="0.2">
      <c r="B58" t="s">
        <v>56</v>
      </c>
      <c r="C58" s="12">
        <f>SUM(C55:C56)</f>
        <v>120</v>
      </c>
      <c r="D58" s="8">
        <f t="shared" ref="D58:M58" si="12">SUM(D55:D56)</f>
        <v>67.38</v>
      </c>
      <c r="E58" s="8">
        <f t="shared" si="12"/>
        <v>22.15</v>
      </c>
      <c r="F58" s="8">
        <f t="shared" si="12"/>
        <v>2173.44</v>
      </c>
      <c r="G58" s="8">
        <f t="shared" si="12"/>
        <v>404.04</v>
      </c>
      <c r="H58" s="8">
        <f t="shared" si="12"/>
        <v>336.12</v>
      </c>
      <c r="I58" s="8">
        <f t="shared" si="12"/>
        <v>673.86</v>
      </c>
      <c r="J58" s="8">
        <f t="shared" si="12"/>
        <v>9605.630000000001</v>
      </c>
      <c r="K58" s="8">
        <f t="shared" si="12"/>
        <v>1272.48</v>
      </c>
      <c r="L58" s="8">
        <f t="shared" si="12"/>
        <v>-55</v>
      </c>
      <c r="M58" s="8">
        <f t="shared" si="12"/>
        <v>302.89999999999998</v>
      </c>
      <c r="N58" s="8">
        <f>SUM(N55:N56)</f>
        <v>96.75</v>
      </c>
      <c r="O58" s="8">
        <f>SUM(O55:O56)</f>
        <v>15019.75</v>
      </c>
      <c r="P58" s="8">
        <f>SUM(P55:P57)</f>
        <v>8500</v>
      </c>
      <c r="Q58" s="21"/>
      <c r="R58" s="8">
        <f t="shared" ref="R58" si="13">P58/12</f>
        <v>708.33333333333337</v>
      </c>
      <c r="S58" s="18">
        <f t="shared" si="11"/>
        <v>-6519.75</v>
      </c>
    </row>
    <row r="59" spans="1:20" ht="16" thickBot="1" x14ac:dyDescent="0.25">
      <c r="C59" s="9"/>
      <c r="Q59" s="20"/>
      <c r="S59" s="18">
        <f t="shared" si="11"/>
        <v>0</v>
      </c>
    </row>
    <row r="60" spans="1:20" ht="20" thickBot="1" x14ac:dyDescent="0.3">
      <c r="B60" s="7" t="s">
        <v>28</v>
      </c>
      <c r="C60" s="29">
        <f>C52+C58</f>
        <v>10218.09</v>
      </c>
      <c r="D60" s="30">
        <f t="shared" ref="D60:M60" si="14">D52+D58</f>
        <v>9860.6899999999987</v>
      </c>
      <c r="E60" s="30">
        <f t="shared" si="14"/>
        <v>5708.7399999999989</v>
      </c>
      <c r="F60" s="30">
        <f t="shared" si="14"/>
        <v>20114.38</v>
      </c>
      <c r="G60" s="30">
        <f t="shared" si="14"/>
        <v>9263.869999999999</v>
      </c>
      <c r="H60" s="30">
        <f t="shared" si="14"/>
        <v>11841.87</v>
      </c>
      <c r="I60" s="30">
        <f t="shared" si="14"/>
        <v>13339.52</v>
      </c>
      <c r="J60" s="30">
        <f t="shared" si="14"/>
        <v>20751.97</v>
      </c>
      <c r="K60" s="30">
        <f t="shared" si="14"/>
        <v>10807.32</v>
      </c>
      <c r="L60" s="30">
        <f t="shared" si="14"/>
        <v>9773.8999999999978</v>
      </c>
      <c r="M60" s="30">
        <f t="shared" si="14"/>
        <v>11358.84</v>
      </c>
      <c r="N60" s="30">
        <f>N52+N58</f>
        <v>10290.390000000001</v>
      </c>
      <c r="O60" s="30">
        <f>O52+O58</f>
        <v>143329.57999999996</v>
      </c>
      <c r="P60" s="30">
        <f>P52+P58</f>
        <v>142920</v>
      </c>
      <c r="Q60" s="31"/>
      <c r="R60" s="30">
        <f>P60/12</f>
        <v>11910</v>
      </c>
      <c r="S60" s="18">
        <f>(R60*12)-O60</f>
        <v>-409.57999999995809</v>
      </c>
    </row>
    <row r="61" spans="1:20" x14ac:dyDescent="0.2">
      <c r="C61" s="9"/>
      <c r="Q61" s="20"/>
    </row>
    <row r="62" spans="1:20" x14ac:dyDescent="0.2">
      <c r="A62" t="s">
        <v>57</v>
      </c>
      <c r="C62" s="9"/>
      <c r="Q62" s="20"/>
    </row>
    <row r="63" spans="1:20" x14ac:dyDescent="0.2">
      <c r="A63">
        <v>4102</v>
      </c>
      <c r="B63" t="s">
        <v>58</v>
      </c>
      <c r="C63" s="11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20"/>
    </row>
    <row r="64" spans="1:20" x14ac:dyDescent="0.2">
      <c r="A64">
        <v>700</v>
      </c>
      <c r="B64" t="s">
        <v>59</v>
      </c>
      <c r="C64" s="11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20"/>
    </row>
    <row r="65" spans="2:20" ht="16" thickBot="1" x14ac:dyDescent="0.25">
      <c r="C65" s="9"/>
      <c r="Q65" s="20"/>
    </row>
    <row r="66" spans="2:20" ht="20" thickBot="1" x14ac:dyDescent="0.3">
      <c r="B66" s="7" t="s">
        <v>60</v>
      </c>
      <c r="C66" s="29">
        <f t="shared" ref="C66:N66" si="15">C60+C63+C64</f>
        <v>10218.09</v>
      </c>
      <c r="D66" s="30">
        <f t="shared" si="15"/>
        <v>9860.6899999999987</v>
      </c>
      <c r="E66" s="30">
        <f t="shared" si="15"/>
        <v>5708.7399999999989</v>
      </c>
      <c r="F66" s="30">
        <f t="shared" si="15"/>
        <v>20114.38</v>
      </c>
      <c r="G66" s="30">
        <f t="shared" si="15"/>
        <v>9263.869999999999</v>
      </c>
      <c r="H66" s="30">
        <f t="shared" si="15"/>
        <v>11841.87</v>
      </c>
      <c r="I66" s="30">
        <f t="shared" si="15"/>
        <v>13339.52</v>
      </c>
      <c r="J66" s="30">
        <f t="shared" si="15"/>
        <v>20751.97</v>
      </c>
      <c r="K66" s="30">
        <f t="shared" si="15"/>
        <v>10807.32</v>
      </c>
      <c r="L66" s="30">
        <f>L60+L63+L64</f>
        <v>9773.8999999999978</v>
      </c>
      <c r="M66" s="30">
        <f t="shared" si="15"/>
        <v>11358.84</v>
      </c>
      <c r="N66" s="30">
        <f t="shared" si="15"/>
        <v>10290.390000000001</v>
      </c>
      <c r="O66" s="30">
        <f>O60+O63+O64</f>
        <v>143329.57999999996</v>
      </c>
      <c r="P66" s="30">
        <f>P60+P63+P64</f>
        <v>142920</v>
      </c>
      <c r="Q66" s="32"/>
      <c r="R66" s="30">
        <f t="shared" ref="R66" si="16">P66/12</f>
        <v>11910</v>
      </c>
      <c r="S66" s="18">
        <f>(R66*12)-O66</f>
        <v>-409.57999999995809</v>
      </c>
      <c r="T66" s="6"/>
    </row>
    <row r="67" spans="2:20" x14ac:dyDescent="0.2">
      <c r="T67" s="33"/>
    </row>
    <row r="68" spans="2:20" ht="24" x14ac:dyDescent="0.3">
      <c r="B68" s="27" t="s">
        <v>66</v>
      </c>
      <c r="C68" s="28">
        <f t="shared" ref="C68:G68" si="17">C26-C66</f>
        <v>4067.25</v>
      </c>
      <c r="D68" s="28">
        <f t="shared" si="17"/>
        <v>937.61000000000058</v>
      </c>
      <c r="E68" s="28">
        <f t="shared" si="17"/>
        <v>3386.2700000000013</v>
      </c>
      <c r="F68" s="28">
        <f t="shared" si="17"/>
        <v>-2379.6200000000026</v>
      </c>
      <c r="G68" s="28">
        <f t="shared" si="17"/>
        <v>28.020000000000437</v>
      </c>
      <c r="H68" s="28">
        <f>H26-H66</f>
        <v>-566.11000000000058</v>
      </c>
      <c r="I68" s="28">
        <f t="shared" ref="I68:N68" si="18">I26-I66</f>
        <v>7395.3299999999981</v>
      </c>
      <c r="J68" s="28">
        <f t="shared" si="18"/>
        <v>-14686.970000000001</v>
      </c>
      <c r="K68" s="28">
        <f t="shared" si="18"/>
        <v>-6464.1799999999994</v>
      </c>
      <c r="L68" s="28">
        <f t="shared" si="18"/>
        <v>12278.340000000004</v>
      </c>
      <c r="M68" s="28">
        <f t="shared" si="18"/>
        <v>-3610.84</v>
      </c>
      <c r="N68" s="28">
        <f t="shared" si="18"/>
        <v>-8120.1500000000015</v>
      </c>
      <c r="O68" s="28">
        <f>SUM(C68:N68)</f>
        <v>-7735.0500000000029</v>
      </c>
      <c r="P68" s="28">
        <f>SUM(D68:O68)</f>
        <v>-19537.350000000006</v>
      </c>
      <c r="S68" s="54">
        <f>O26-O66</f>
        <v>-7735.0499999999593</v>
      </c>
      <c r="T68" s="34"/>
    </row>
    <row r="69" spans="2:20" ht="24" x14ac:dyDescent="0.3">
      <c r="B69" s="27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T69" s="34"/>
    </row>
    <row r="70" spans="2:20" ht="21" x14ac:dyDescent="0.25">
      <c r="M70" s="35"/>
      <c r="N70" s="35"/>
      <c r="O70" s="36" t="s">
        <v>28</v>
      </c>
      <c r="P70" s="37">
        <f>P66</f>
        <v>142920</v>
      </c>
      <c r="Q70" s="35"/>
      <c r="R70" s="35"/>
    </row>
    <row r="71" spans="2:20" ht="21" x14ac:dyDescent="0.25">
      <c r="M71" s="35"/>
      <c r="N71" s="35"/>
      <c r="O71" s="36" t="s">
        <v>67</v>
      </c>
      <c r="P71" s="37">
        <f>P8</f>
        <v>1700</v>
      </c>
      <c r="Q71" s="35"/>
      <c r="R71" s="35"/>
    </row>
    <row r="72" spans="2:20" ht="22" thickBot="1" x14ac:dyDescent="0.3">
      <c r="M72" s="35"/>
      <c r="N72" s="38"/>
      <c r="O72" s="55" t="s">
        <v>68</v>
      </c>
      <c r="P72" s="56">
        <f>P11</f>
        <v>2000</v>
      </c>
      <c r="Q72" s="35"/>
      <c r="R72" s="35"/>
    </row>
    <row r="73" spans="2:20" ht="21" x14ac:dyDescent="0.25">
      <c r="M73" s="35"/>
      <c r="N73" s="35"/>
      <c r="O73" s="36" t="s">
        <v>71</v>
      </c>
      <c r="P73" s="37">
        <f>SUM(P70:P72)</f>
        <v>146620</v>
      </c>
      <c r="Q73" s="35"/>
      <c r="R73" s="35"/>
    </row>
    <row r="74" spans="2:20" ht="22" thickBot="1" x14ac:dyDescent="0.3">
      <c r="M74" s="35"/>
      <c r="N74" s="38"/>
      <c r="O74" s="59" t="s">
        <v>21</v>
      </c>
      <c r="P74" s="56">
        <f>O26</f>
        <v>135594.53</v>
      </c>
      <c r="Q74" s="35"/>
      <c r="R74" s="35"/>
    </row>
    <row r="75" spans="2:20" ht="21" x14ac:dyDescent="0.25">
      <c r="M75" s="35"/>
      <c r="N75" s="35"/>
      <c r="O75" s="57" t="s">
        <v>52</v>
      </c>
      <c r="P75" s="58">
        <f>P74-P73</f>
        <v>-11025.470000000001</v>
      </c>
      <c r="Q75" s="35"/>
      <c r="R75" s="35"/>
    </row>
    <row r="78" spans="2:20" ht="21" x14ac:dyDescent="0.25">
      <c r="O78" s="36" t="s">
        <v>1</v>
      </c>
      <c r="P78" s="37">
        <f>N6</f>
        <v>34479.22</v>
      </c>
    </row>
    <row r="79" spans="2:20" ht="21" x14ac:dyDescent="0.25">
      <c r="O79" s="36" t="s">
        <v>15</v>
      </c>
      <c r="P79" s="37">
        <f>N9</f>
        <v>42381.36</v>
      </c>
    </row>
    <row r="80" spans="2:20" ht="22" thickBot="1" x14ac:dyDescent="0.3">
      <c r="N80" s="38"/>
      <c r="O80" s="55" t="s">
        <v>16</v>
      </c>
      <c r="P80" s="56">
        <f>N12</f>
        <v>34199.730000000003</v>
      </c>
    </row>
    <row r="81" spans="15:16" ht="21" x14ac:dyDescent="0.25">
      <c r="O81" s="36" t="s">
        <v>17</v>
      </c>
      <c r="P81" s="37">
        <f>SUM(P78:P80)</f>
        <v>111060.31</v>
      </c>
    </row>
    <row r="82" spans="15:16" ht="19" x14ac:dyDescent="0.25">
      <c r="P82" s="37"/>
    </row>
    <row r="83" spans="15:16" ht="19" x14ac:dyDescent="0.25">
      <c r="P83" s="37"/>
    </row>
  </sheetData>
  <mergeCells count="1">
    <mergeCell ref="A2:S2"/>
  </mergeCells>
  <pageMargins left="0" right="0" top="0.25" bottom="0.75" header="0.3" footer="0.3"/>
  <pageSetup scale="47" orientation="landscape" r:id="rId1"/>
  <headerFooter>
    <oddHeader>&amp;R&amp;"-,Bold"&amp;12&amp;D</oddHeader>
    <oddFooter>&amp;L&amp;12&amp;Z&amp;F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 Brennan</dc:creator>
  <cp:lastModifiedBy>Microsoft Office User</cp:lastModifiedBy>
  <cp:lastPrinted>2020-11-17T20:00:11Z</cp:lastPrinted>
  <dcterms:created xsi:type="dcterms:W3CDTF">2020-05-11T15:24:41Z</dcterms:created>
  <dcterms:modified xsi:type="dcterms:W3CDTF">2021-01-22T16:47:39Z</dcterms:modified>
</cp:coreProperties>
</file>