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beachwalk\bw reports\"/>
    </mc:Choice>
  </mc:AlternateContent>
  <bookViews>
    <workbookView xWindow="0" yWindow="0" windowWidth="15360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Sheet1!$A$1:$T$68</definedName>
  </definedNames>
  <calcPr calcId="191029"/>
</workbook>
</file>

<file path=xl/calcChain.xml><?xml version="1.0" encoding="utf-8"?>
<calcChain xmlns="http://schemas.openxmlformats.org/spreadsheetml/2006/main">
  <c r="S65" i="1" l="1"/>
  <c r="S59" i="1"/>
  <c r="S57" i="1"/>
  <c r="S55" i="1"/>
  <c r="S54" i="1"/>
  <c r="S51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5" i="1"/>
  <c r="S24" i="1"/>
  <c r="S21" i="1"/>
  <c r="S18" i="1"/>
  <c r="S23" i="1" l="1"/>
  <c r="S22" i="1"/>
  <c r="S20" i="1"/>
  <c r="R55" i="1" l="1"/>
  <c r="R54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N13" i="1" l="1"/>
  <c r="M13" i="1"/>
  <c r="L13" i="1"/>
  <c r="K13" i="1"/>
  <c r="J13" i="1"/>
  <c r="I13" i="1"/>
  <c r="H13" i="1"/>
  <c r="G13" i="1"/>
  <c r="F13" i="1"/>
  <c r="E13" i="1"/>
  <c r="D13" i="1"/>
  <c r="O24" i="1"/>
  <c r="O23" i="1"/>
  <c r="O22" i="1"/>
  <c r="O21" i="1"/>
  <c r="O20" i="1"/>
  <c r="O19" i="1"/>
  <c r="S19" i="1" s="1"/>
  <c r="O18" i="1"/>
  <c r="C13" i="1"/>
  <c r="O25" i="1" l="1"/>
  <c r="P18" i="1"/>
  <c r="N57" i="1"/>
  <c r="O55" i="1"/>
  <c r="O54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P57" i="1"/>
  <c r="R57" i="1" s="1"/>
  <c r="M57" i="1"/>
  <c r="L57" i="1"/>
  <c r="K57" i="1"/>
  <c r="J57" i="1"/>
  <c r="I57" i="1"/>
  <c r="H57" i="1"/>
  <c r="G57" i="1"/>
  <c r="F57" i="1"/>
  <c r="E57" i="1"/>
  <c r="D57" i="1"/>
  <c r="C57" i="1"/>
  <c r="N51" i="1"/>
  <c r="M51" i="1"/>
  <c r="M59" i="1" s="1"/>
  <c r="L51" i="1"/>
  <c r="K51" i="1"/>
  <c r="J51" i="1"/>
  <c r="I51" i="1"/>
  <c r="H51" i="1"/>
  <c r="G51" i="1"/>
  <c r="F51" i="1"/>
  <c r="E51" i="1"/>
  <c r="E59" i="1" s="1"/>
  <c r="D51" i="1"/>
  <c r="D59" i="1" s="1"/>
  <c r="C51" i="1"/>
  <c r="N25" i="1"/>
  <c r="M25" i="1"/>
  <c r="L25" i="1"/>
  <c r="K25" i="1"/>
  <c r="J25" i="1"/>
  <c r="I25" i="1"/>
  <c r="H25" i="1"/>
  <c r="G25" i="1"/>
  <c r="F25" i="1"/>
  <c r="E25" i="1"/>
  <c r="D25" i="1"/>
  <c r="C25" i="1"/>
  <c r="P51" i="1"/>
  <c r="R51" i="1" s="1"/>
  <c r="R18" i="1" l="1"/>
  <c r="P25" i="1"/>
  <c r="R25" i="1" s="1"/>
  <c r="G59" i="1"/>
  <c r="G65" i="1" s="1"/>
  <c r="G67" i="1" s="1"/>
  <c r="K59" i="1"/>
  <c r="K65" i="1" s="1"/>
  <c r="K67" i="1" s="1"/>
  <c r="H59" i="1"/>
  <c r="H65" i="1" s="1"/>
  <c r="H67" i="1" s="1"/>
  <c r="L59" i="1"/>
  <c r="L65" i="1" s="1"/>
  <c r="L67" i="1" s="1"/>
  <c r="I59" i="1"/>
  <c r="I65" i="1" s="1"/>
  <c r="I67" i="1" s="1"/>
  <c r="F59" i="1"/>
  <c r="F65" i="1" s="1"/>
  <c r="F67" i="1" s="1"/>
  <c r="J59" i="1"/>
  <c r="J65" i="1" s="1"/>
  <c r="J67" i="1" s="1"/>
  <c r="E65" i="1"/>
  <c r="E67" i="1" s="1"/>
  <c r="D65" i="1"/>
  <c r="D67" i="1" s="1"/>
  <c r="C59" i="1"/>
  <c r="C65" i="1" s="1"/>
  <c r="C67" i="1" s="1"/>
  <c r="M65" i="1"/>
  <c r="M67" i="1" s="1"/>
  <c r="N59" i="1"/>
  <c r="N65" i="1" s="1"/>
  <c r="N67" i="1" s="1"/>
  <c r="O57" i="1"/>
  <c r="O51" i="1"/>
  <c r="P59" i="1"/>
  <c r="O67" i="1" l="1"/>
  <c r="O59" i="1"/>
  <c r="P65" i="1"/>
  <c r="R65" i="1" s="1"/>
  <c r="R59" i="1"/>
  <c r="O65" i="1" l="1"/>
  <c r="T67" i="1" l="1"/>
</calcChain>
</file>

<file path=xl/sharedStrings.xml><?xml version="1.0" encoding="utf-8"?>
<sst xmlns="http://schemas.openxmlformats.org/spreadsheetml/2006/main" count="111" uniqueCount="70">
  <si>
    <t>Banking</t>
  </si>
  <si>
    <t>Checking Account</t>
  </si>
  <si>
    <t>Ending Balance</t>
  </si>
  <si>
    <t xml:space="preserve">Jan. </t>
  </si>
  <si>
    <t>Feb.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</si>
  <si>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</si>
  <si>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</si>
  <si>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</si>
  <si>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</si>
  <si>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</si>
  <si>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</si>
  <si>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</si>
  <si>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</si>
  <si>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</si>
  <si>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</si>
  <si>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Reserve Savings</t>
  </si>
  <si>
    <t>Stormwater Reserves</t>
  </si>
  <si>
    <t>Total Assets</t>
  </si>
  <si>
    <t>Beachwalk Financials  January 2020 thru December 2020</t>
  </si>
  <si>
    <t>Income</t>
  </si>
  <si>
    <t xml:space="preserve"> </t>
  </si>
  <si>
    <t>Total Income</t>
  </si>
  <si>
    <t>Monthly Dues</t>
  </si>
  <si>
    <t>Interest</t>
  </si>
  <si>
    <t>Key Card Income</t>
  </si>
  <si>
    <t>Late Fee</t>
  </si>
  <si>
    <t>Clubhouse Reservation</t>
  </si>
  <si>
    <t>Legal Fee Income</t>
  </si>
  <si>
    <t>Operating Expenses</t>
  </si>
  <si>
    <t>Management Fees</t>
  </si>
  <si>
    <t>Flag Expense</t>
  </si>
  <si>
    <t>Storm Water Routine Maintenance</t>
  </si>
  <si>
    <t>Meeting Expense</t>
  </si>
  <si>
    <t>Social</t>
  </si>
  <si>
    <t>Other Expense</t>
  </si>
  <si>
    <t>Office Expense</t>
  </si>
  <si>
    <t>Pest Control</t>
  </si>
  <si>
    <t>Club House Supplies</t>
  </si>
  <si>
    <t>Telephone</t>
  </si>
  <si>
    <t>Grounds Maintenance</t>
  </si>
  <si>
    <t>Club House/ Cabana Cleaning</t>
  </si>
  <si>
    <t>Pool Services</t>
  </si>
  <si>
    <t>Electricity</t>
  </si>
  <si>
    <t>Water, Sewer and Trash</t>
  </si>
  <si>
    <t>Bank Charges</t>
  </si>
  <si>
    <t>Legal &amp; Accounting</t>
  </si>
  <si>
    <t>Insurance</t>
  </si>
  <si>
    <t>Web Site</t>
  </si>
  <si>
    <t>Pool Chemicals &amp; Supplies</t>
  </si>
  <si>
    <t>Sub Total</t>
  </si>
  <si>
    <t>YTD</t>
  </si>
  <si>
    <t>Budgeted</t>
  </si>
  <si>
    <t>Variance</t>
  </si>
  <si>
    <t>Common Area Maintenance</t>
  </si>
  <si>
    <t>Pool and Foundation Repairs</t>
  </si>
  <si>
    <t>Common Aera Maintenance</t>
  </si>
  <si>
    <t>Total Maintenance</t>
  </si>
  <si>
    <t>Storm Water System Project</t>
  </si>
  <si>
    <t>Special Assessment SWS</t>
  </si>
  <si>
    <t>Storm Water System Expenses</t>
  </si>
  <si>
    <t>Total Monthly Expenses</t>
  </si>
  <si>
    <t>Other Income</t>
  </si>
  <si>
    <t>Monthly</t>
  </si>
  <si>
    <t>Budget</t>
  </si>
  <si>
    <t>Annual</t>
  </si>
  <si>
    <t>Over</t>
  </si>
  <si>
    <t>Incl.</t>
  </si>
  <si>
    <t>NET INCOME (LOSS)</t>
  </si>
  <si>
    <t>Income - Expenses</t>
  </si>
  <si>
    <t>8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</si>
</sst>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>
        <bgColor rgb="FFFFFF00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/>
    <xf numFmtId="0" fontId="2" fillId="0" borderId="0" xfId="0" applyFont="1" applyAlignment="1">
      <alignment horizontal="center"/>
    </xf>
    <xf numFmtId="4" fontId="0" fillId="0" borderId="0" xfId="0" applyNumberFormat="1"/>
    <xf numFmtId="0" fontId="3" fillId="0" borderId="0" xfId="0" applyFont="1"/>
    <xf numFmtId="4" fontId="0" fillId="0" borderId="1" xfId="0" applyNumberFormat="1" applyBorder="1"/>
    <xf numFmtId="0" fontId="0" fillId="0" borderId="4" xfId="0" applyBorder="1"/>
    <xf numFmtId="0" fontId="2" fillId="0" borderId="4" xfId="0" applyFont="1" applyBorder="1" applyAlignment="1">
      <alignment horizontal="center"/>
    </xf>
    <xf numFmtId="4" fontId="0" fillId="0" borderId="4" xfId="0" applyNumberFormat="1" applyBorder="1"/>
    <xf numFmtId="4" fontId="0" fillId="0" borderId="5" xfId="0" applyNumberFormat="1" applyBorder="1"/>
    <xf numFmtId="0" fontId="0" fillId="0" borderId="3" xfId="0" applyBorder="1"/>
    <xf numFmtId="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2" fillId="0" borderId="1" xfId="0" applyFont="1" applyBorder="1" applyAlignment="1">
      <alignment horizontal="center"/>
    </xf>
    <xf numFmtId="164" fontId="1" fillId="0" borderId="0" xfId="0" applyNumberFormat="1" applyFont="1"/>
    <xf numFmtId="164" fontId="1" fillId="0" borderId="1" xfId="0" applyNumberFormat="1" applyFont="1" applyBorder="1"/>
    <xf numFmtId="164" fontId="0" fillId="0" borderId="0" xfId="0" applyNumberFormat="1" applyBorder="1"/>
    <xf numFmtId="0" fontId="0" fillId="2" borderId="0" xfId="0" applyFill="1"/>
    <xf numFmtId="0" fontId="0" fillId="2" borderId="1" xfId="0" applyFill="1" applyBorder="1"/>
    <xf numFmtId="4" fontId="0" fillId="2" borderId="0" xfId="0" applyNumberFormat="1" applyFill="1"/>
    <xf numFmtId="4" fontId="0" fillId="2" borderId="1" xfId="0" applyNumberFormat="1" applyFill="1" applyBorder="1"/>
    <xf numFmtId="4" fontId="0" fillId="2" borderId="0" xfId="0" applyNumberFormat="1" applyFill="1" applyBorder="1"/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4" fillId="0" borderId="7" xfId="0" applyNumberFormat="1" applyFont="1" applyBorder="1"/>
    <xf numFmtId="4" fontId="4" fillId="0" borderId="8" xfId="0" applyNumberFormat="1" applyFont="1" applyBorder="1"/>
    <xf numFmtId="0" fontId="0" fillId="2" borderId="8" xfId="0" applyFont="1" applyFill="1" applyBorder="1"/>
    <xf numFmtId="0" fontId="4" fillId="2" borderId="8" xfId="0" applyFont="1" applyFill="1" applyBorder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 applyBorder="1"/>
    <xf numFmtId="164" fontId="1" fillId="0" borderId="8" xfId="0" applyNumberFormat="1" applyFont="1" applyBorder="1"/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T33" sqref="T33"/>
    </sheetView>
  </sheetViews>
  <sheetFormatPr defaultRowHeight="15" x14ac:dyDescent="0.25"/>
  <cols>
    <col min="1" max="1" width="6.42578125" customWidth="1"/>
    <col min="2" max="2" width="35" customWidth="1"/>
    <col min="3" max="3" width="12.7109375" bestFit="1" customWidth="1"/>
    <col min="4" max="5" width="11.7109375" customWidth="1"/>
    <col min="6" max="6" width="13" bestFit="1" customWidth="1"/>
    <col min="7" max="7" width="11.7109375" customWidth="1"/>
    <col min="8" max="9" width="12.7109375" bestFit="1" customWidth="1"/>
    <col min="10" max="10" width="14.5703125" bestFit="1" customWidth="1"/>
    <col min="11" max="14" width="11.7109375" customWidth="1"/>
    <col min="15" max="15" width="16.28515625" bestFit="1" customWidth="1"/>
    <col min="16" max="16" width="14.28515625" bestFit="1" customWidth="1"/>
    <col min="17" max="17" width="1.7109375" customWidth="1"/>
    <col min="18" max="18" width="14" customWidth="1"/>
    <col min="19" max="19" width="13.42578125" customWidth="1"/>
    <col min="20" max="20" width="13" bestFit="1" customWidth="1"/>
  </cols>
  <sheetData>
    <row r="1" spans="1:20" s="26" customFormat="1" ht="30" customHeight="1" x14ac:dyDescent="0.25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0" x14ac:dyDescent="0.25">
      <c r="C2" s="13"/>
      <c r="P2" s="5" t="s">
        <v>64</v>
      </c>
      <c r="R2" s="5" t="s">
        <v>62</v>
      </c>
      <c r="S2" s="16"/>
    </row>
    <row r="3" spans="1:20" s="1" customFormat="1" x14ac:dyDescent="0.25">
      <c r="A3" s="1" t="s">
        <v>0</v>
      </c>
      <c r="C3" s="10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50</v>
      </c>
      <c r="P3" s="5" t="s">
        <v>51</v>
      </c>
      <c r="Q3"/>
      <c r="R3" s="5" t="s">
        <v>63</v>
      </c>
      <c r="S3" s="5" t="s">
        <v>52</v>
      </c>
    </row>
    <row r="4" spans="1:20" x14ac:dyDescent="0.25">
      <c r="A4">
        <v>1010</v>
      </c>
      <c r="B4" s="3" t="s">
        <v>1</v>
      </c>
      <c r="C4" s="9"/>
      <c r="Q4" s="21"/>
    </row>
    <row r="5" spans="1:20" x14ac:dyDescent="0.25">
      <c r="B5" s="2" t="s">
        <v>2</v>
      </c>
      <c r="C5" s="11">
        <v>46314.71</v>
      </c>
      <c r="D5" s="6">
        <v>47250.02</v>
      </c>
      <c r="E5" s="6">
        <v>50633.279999999999</v>
      </c>
      <c r="F5" s="6">
        <v>48249.9</v>
      </c>
      <c r="G5" s="6">
        <v>48274.03</v>
      </c>
      <c r="H5" s="6">
        <v>47704.160000000003</v>
      </c>
      <c r="I5" s="6">
        <v>55095.64</v>
      </c>
      <c r="J5" s="6">
        <v>40405.67</v>
      </c>
      <c r="K5" s="6"/>
      <c r="L5" s="6"/>
      <c r="M5" s="6"/>
      <c r="N5" s="6"/>
      <c r="O5" s="6"/>
      <c r="Q5" s="21"/>
    </row>
    <row r="6" spans="1:20" x14ac:dyDescent="0.25">
      <c r="B6" s="2"/>
      <c r="C6" s="9"/>
      <c r="Q6" s="21"/>
    </row>
    <row r="7" spans="1:20" x14ac:dyDescent="0.25">
      <c r="A7">
        <v>1020</v>
      </c>
      <c r="B7" s="3" t="s">
        <v>15</v>
      </c>
      <c r="C7" s="9"/>
      <c r="P7" s="6">
        <v>3700</v>
      </c>
      <c r="Q7" s="21"/>
    </row>
    <row r="8" spans="1:20" x14ac:dyDescent="0.25">
      <c r="B8" s="2" t="s">
        <v>2</v>
      </c>
      <c r="C8" s="11">
        <v>42362.26</v>
      </c>
      <c r="D8">
        <v>42362.93</v>
      </c>
      <c r="E8" s="6">
        <v>42364.2</v>
      </c>
      <c r="F8" s="6">
        <v>42366.28</v>
      </c>
      <c r="G8" s="6">
        <v>42368.43</v>
      </c>
      <c r="H8" s="6">
        <v>42370.51</v>
      </c>
      <c r="I8" s="6">
        <v>42372.639999999999</v>
      </c>
      <c r="J8" s="6">
        <v>42374.3</v>
      </c>
      <c r="K8" s="6"/>
      <c r="L8" s="6"/>
      <c r="M8" s="6"/>
      <c r="N8" s="6"/>
      <c r="O8" s="6"/>
      <c r="Q8" s="21"/>
    </row>
    <row r="9" spans="1:20" x14ac:dyDescent="0.25">
      <c r="C9" s="9"/>
      <c r="Q9" s="21"/>
    </row>
    <row r="10" spans="1:20" x14ac:dyDescent="0.25">
      <c r="A10">
        <v>1030</v>
      </c>
      <c r="B10" s="3" t="s">
        <v>16</v>
      </c>
      <c r="C10" s="9"/>
      <c r="P10" s="27" t="s">
        <v>66</v>
      </c>
      <c r="Q10" s="21"/>
    </row>
    <row r="11" spans="1:20" x14ac:dyDescent="0.25">
      <c r="B11" s="2" t="s">
        <v>2</v>
      </c>
      <c r="C11" s="11">
        <v>34182.5</v>
      </c>
      <c r="D11" s="6">
        <v>34184.129999999997</v>
      </c>
      <c r="E11" s="6">
        <v>34185.870000000003</v>
      </c>
      <c r="F11" s="6">
        <v>34187.550000000003</v>
      </c>
      <c r="G11" s="6">
        <v>34189.29</v>
      </c>
      <c r="H11" s="6">
        <v>34190.97</v>
      </c>
      <c r="I11" s="6">
        <v>34192.69</v>
      </c>
      <c r="J11" s="6">
        <v>34194.03</v>
      </c>
      <c r="K11" s="6"/>
      <c r="L11" s="6"/>
      <c r="M11" s="6"/>
      <c r="N11" s="6"/>
      <c r="O11" s="6"/>
      <c r="P11" s="27"/>
      <c r="Q11" s="21"/>
    </row>
    <row r="12" spans="1:20" x14ac:dyDescent="0.25">
      <c r="C12" s="9"/>
      <c r="Q12" s="21"/>
    </row>
    <row r="13" spans="1:20" x14ac:dyDescent="0.25">
      <c r="B13" s="2" t="s">
        <v>17</v>
      </c>
      <c r="C13" s="11">
        <f t="shared" ref="C13:N13" si="0">C5+C8+C11</f>
        <v>122859.47</v>
      </c>
      <c r="D13" s="14">
        <f t="shared" si="0"/>
        <v>123797.07999999999</v>
      </c>
      <c r="E13" s="14">
        <f t="shared" si="0"/>
        <v>127183.35</v>
      </c>
      <c r="F13" s="14">
        <f t="shared" si="0"/>
        <v>124803.73</v>
      </c>
      <c r="G13" s="14">
        <f t="shared" si="0"/>
        <v>124831.75</v>
      </c>
      <c r="H13" s="14">
        <f t="shared" si="0"/>
        <v>124265.64000000001</v>
      </c>
      <c r="I13" s="14">
        <f t="shared" si="0"/>
        <v>131660.97</v>
      </c>
      <c r="J13" s="14">
        <f t="shared" si="0"/>
        <v>116974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6"/>
      <c r="Q13" s="21"/>
    </row>
    <row r="14" spans="1:20" ht="15.75" thickBot="1" x14ac:dyDescent="0.3">
      <c r="C14" s="9"/>
      <c r="Q14" s="21"/>
    </row>
    <row r="15" spans="1:20" s="4" customFormat="1" x14ac:dyDescent="0.25">
      <c r="C15" s="15"/>
      <c r="Q15" s="22"/>
      <c r="S15" s="17" t="s">
        <v>52</v>
      </c>
    </row>
    <row r="16" spans="1:20" x14ac:dyDescent="0.25">
      <c r="C16" s="9"/>
      <c r="P16" s="5" t="s">
        <v>64</v>
      </c>
      <c r="Q16" s="21"/>
      <c r="R16" s="5" t="s">
        <v>62</v>
      </c>
      <c r="S16" s="5" t="s">
        <v>65</v>
      </c>
      <c r="T16" s="18"/>
    </row>
    <row r="17" spans="1:19" ht="15.75" x14ac:dyDescent="0.25">
      <c r="A17" s="1" t="s">
        <v>19</v>
      </c>
      <c r="C17" s="10" t="s">
        <v>3</v>
      </c>
      <c r="D17" s="5" t="s">
        <v>4</v>
      </c>
      <c r="E17" s="5" t="s">
        <v>5</v>
      </c>
      <c r="F17" s="5" t="s">
        <v>6</v>
      </c>
      <c r="G17" s="5" t="s">
        <v>7</v>
      </c>
      <c r="H17" s="5" t="s">
        <v>8</v>
      </c>
      <c r="I17" s="5" t="s">
        <v>9</v>
      </c>
      <c r="J17" s="5" t="s">
        <v>10</v>
      </c>
      <c r="K17" s="5" t="s">
        <v>11</v>
      </c>
      <c r="L17" s="5" t="s">
        <v>12</v>
      </c>
      <c r="M17" s="5" t="s">
        <v>13</v>
      </c>
      <c r="N17" s="5" t="s">
        <v>14</v>
      </c>
      <c r="O17" s="5" t="s">
        <v>50</v>
      </c>
      <c r="P17" s="5" t="s">
        <v>51</v>
      </c>
      <c r="Q17" s="21"/>
      <c r="R17" s="5" t="s">
        <v>63</v>
      </c>
      <c r="S17" s="30" t="s">
        <v>69</v>
      </c>
    </row>
    <row r="18" spans="1:19" x14ac:dyDescent="0.25">
      <c r="A18">
        <v>100</v>
      </c>
      <c r="B18" t="s">
        <v>22</v>
      </c>
      <c r="C18" s="11">
        <v>14283</v>
      </c>
      <c r="D18" s="6">
        <v>10796</v>
      </c>
      <c r="E18" s="6">
        <v>9062</v>
      </c>
      <c r="F18" s="6">
        <v>17731</v>
      </c>
      <c r="G18" s="6">
        <v>9076</v>
      </c>
      <c r="H18" s="6">
        <v>11232</v>
      </c>
      <c r="I18" s="6">
        <v>20721</v>
      </c>
      <c r="J18" s="6">
        <v>6052</v>
      </c>
      <c r="K18" s="6"/>
      <c r="L18" s="6"/>
      <c r="M18" s="6"/>
      <c r="N18" s="6"/>
      <c r="O18" s="6">
        <f>SUM(C18:N18)</f>
        <v>98953</v>
      </c>
      <c r="P18" s="6">
        <f>(144*85)*12</f>
        <v>146880</v>
      </c>
      <c r="Q18" s="23"/>
      <c r="R18" s="6">
        <f>P18/12</f>
        <v>12240</v>
      </c>
      <c r="S18" s="18">
        <f>(R18*8)-O18</f>
        <v>-1033</v>
      </c>
    </row>
    <row r="19" spans="1:19" x14ac:dyDescent="0.25">
      <c r="A19">
        <v>106</v>
      </c>
      <c r="B19" t="s">
        <v>23</v>
      </c>
      <c r="C19" s="11">
        <v>2.34</v>
      </c>
      <c r="D19" s="6">
        <v>2.2999999999999998</v>
      </c>
      <c r="E19" s="6">
        <v>3.01</v>
      </c>
      <c r="F19" s="6">
        <v>3.76</v>
      </c>
      <c r="G19" s="6">
        <v>3.89</v>
      </c>
      <c r="H19" s="6">
        <v>3.76</v>
      </c>
      <c r="I19" s="6">
        <v>3.85</v>
      </c>
      <c r="J19" s="6">
        <v>3</v>
      </c>
      <c r="K19" s="6"/>
      <c r="L19" s="6"/>
      <c r="M19" s="6"/>
      <c r="N19" s="6"/>
      <c r="O19" s="6">
        <f t="shared" ref="O19:O24" si="1">SUM(C19:N19)</f>
        <v>25.910000000000004</v>
      </c>
      <c r="P19" s="6"/>
      <c r="Q19" s="23"/>
      <c r="R19" s="6"/>
      <c r="S19" s="18">
        <f>O19</f>
        <v>25.910000000000004</v>
      </c>
    </row>
    <row r="20" spans="1:19" x14ac:dyDescent="0.25">
      <c r="A20">
        <v>102</v>
      </c>
      <c r="B20" t="s">
        <v>24</v>
      </c>
      <c r="C20" s="1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1"/>
        <v>0</v>
      </c>
      <c r="P20" s="6"/>
      <c r="Q20" s="23"/>
      <c r="R20" s="6"/>
      <c r="S20" s="18">
        <f t="shared" ref="S20:S23" si="2">(R20*7)-O20</f>
        <v>0</v>
      </c>
    </row>
    <row r="21" spans="1:19" x14ac:dyDescent="0.25">
      <c r="A21">
        <v>101</v>
      </c>
      <c r="B21" t="s">
        <v>25</v>
      </c>
      <c r="C21" s="11"/>
      <c r="D21" s="6"/>
      <c r="E21" s="6">
        <v>30</v>
      </c>
      <c r="F21" s="6"/>
      <c r="G21" s="6">
        <v>20</v>
      </c>
      <c r="H21" s="6">
        <v>40</v>
      </c>
      <c r="I21" s="6">
        <v>10</v>
      </c>
      <c r="J21" s="6">
        <v>10</v>
      </c>
      <c r="K21" s="6"/>
      <c r="L21" s="6"/>
      <c r="M21" s="6"/>
      <c r="N21" s="6"/>
      <c r="O21" s="6">
        <f t="shared" si="1"/>
        <v>110</v>
      </c>
      <c r="P21" s="6"/>
      <c r="Q21" s="23"/>
      <c r="R21" s="6"/>
      <c r="S21" s="18">
        <f>(R21*8)-O21</f>
        <v>-110</v>
      </c>
    </row>
    <row r="22" spans="1:19" x14ac:dyDescent="0.25">
      <c r="A22">
        <v>103</v>
      </c>
      <c r="B22" t="s">
        <v>26</v>
      </c>
      <c r="C22" s="1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1"/>
        <v>0</v>
      </c>
      <c r="P22" s="6"/>
      <c r="Q22" s="23"/>
      <c r="R22" s="6"/>
      <c r="S22" s="18">
        <f t="shared" si="2"/>
        <v>0</v>
      </c>
    </row>
    <row r="23" spans="1:19" x14ac:dyDescent="0.25">
      <c r="A23">
        <v>106</v>
      </c>
      <c r="B23" t="s">
        <v>27</v>
      </c>
      <c r="C23" s="11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f t="shared" si="1"/>
        <v>0</v>
      </c>
      <c r="P23" s="6"/>
      <c r="Q23" s="23"/>
      <c r="R23" s="6"/>
      <c r="S23" s="18">
        <f t="shared" si="2"/>
        <v>0</v>
      </c>
    </row>
    <row r="24" spans="1:19" ht="15.75" thickBot="1" x14ac:dyDescent="0.3">
      <c r="A24">
        <v>107</v>
      </c>
      <c r="B24" t="s">
        <v>61</v>
      </c>
      <c r="C24" s="11"/>
      <c r="D24" s="6"/>
      <c r="E24" s="6"/>
      <c r="F24" s="6"/>
      <c r="G24" s="6">
        <v>192</v>
      </c>
      <c r="H24" s="6"/>
      <c r="I24" s="6"/>
      <c r="J24" s="6"/>
      <c r="K24" s="6"/>
      <c r="L24" s="6"/>
      <c r="M24" s="6"/>
      <c r="N24" s="6"/>
      <c r="O24" s="6">
        <f t="shared" si="1"/>
        <v>192</v>
      </c>
      <c r="P24" s="6"/>
      <c r="Q24" s="23"/>
      <c r="R24" s="6"/>
      <c r="S24" s="18">
        <f>(R24*8)-O24</f>
        <v>-192</v>
      </c>
    </row>
    <row r="25" spans="1:19" x14ac:dyDescent="0.25">
      <c r="A25" t="s">
        <v>20</v>
      </c>
      <c r="B25" t="s">
        <v>21</v>
      </c>
      <c r="C25" s="12">
        <f>SUM(C18:C24)</f>
        <v>14285.34</v>
      </c>
      <c r="D25" s="8">
        <f t="shared" ref="D25:N25" si="3">SUM(D18:D24)</f>
        <v>10798.3</v>
      </c>
      <c r="E25" s="8">
        <f t="shared" si="3"/>
        <v>9095.01</v>
      </c>
      <c r="F25" s="8">
        <f t="shared" si="3"/>
        <v>17734.759999999998</v>
      </c>
      <c r="G25" s="8">
        <f t="shared" si="3"/>
        <v>9291.89</v>
      </c>
      <c r="H25" s="8">
        <f t="shared" si="3"/>
        <v>11275.76</v>
      </c>
      <c r="I25" s="8">
        <f t="shared" si="3"/>
        <v>20734.849999999999</v>
      </c>
      <c r="J25" s="8">
        <f t="shared" si="3"/>
        <v>6065</v>
      </c>
      <c r="K25" s="8">
        <f t="shared" si="3"/>
        <v>0</v>
      </c>
      <c r="L25" s="8">
        <f t="shared" si="3"/>
        <v>0</v>
      </c>
      <c r="M25" s="8">
        <f t="shared" si="3"/>
        <v>0</v>
      </c>
      <c r="N25" s="8">
        <f t="shared" si="3"/>
        <v>0</v>
      </c>
      <c r="O25" s="8">
        <f>SUM(O18:O24)</f>
        <v>99280.91</v>
      </c>
      <c r="P25" s="8">
        <f>P18</f>
        <v>146880</v>
      </c>
      <c r="Q25" s="24"/>
      <c r="R25" s="8">
        <f>P25/12</f>
        <v>12240</v>
      </c>
      <c r="S25" s="19">
        <f>(R25*8)-O25</f>
        <v>-1360.9100000000035</v>
      </c>
    </row>
    <row r="26" spans="1:19" x14ac:dyDescent="0.25">
      <c r="C26" s="11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5"/>
      <c r="R26" s="14"/>
      <c r="S26" s="20"/>
    </row>
    <row r="27" spans="1:19" x14ac:dyDescent="0.25"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3"/>
      <c r="R27" s="6"/>
      <c r="S27" s="5" t="s">
        <v>52</v>
      </c>
    </row>
    <row r="28" spans="1:19" x14ac:dyDescent="0.25">
      <c r="C28" s="9"/>
      <c r="P28" s="5" t="s">
        <v>64</v>
      </c>
      <c r="Q28" s="21"/>
      <c r="R28" s="5" t="s">
        <v>62</v>
      </c>
      <c r="S28" s="5" t="s">
        <v>65</v>
      </c>
    </row>
    <row r="29" spans="1:19" ht="15.75" x14ac:dyDescent="0.25">
      <c r="A29" s="1" t="s">
        <v>28</v>
      </c>
      <c r="C29" s="10" t="s">
        <v>3</v>
      </c>
      <c r="D29" s="5" t="s">
        <v>4</v>
      </c>
      <c r="E29" s="5" t="s">
        <v>5</v>
      </c>
      <c r="F29" s="5" t="s">
        <v>6</v>
      </c>
      <c r="G29" s="5" t="s">
        <v>7</v>
      </c>
      <c r="H29" s="5" t="s">
        <v>8</v>
      </c>
      <c r="I29" s="5" t="s">
        <v>9</v>
      </c>
      <c r="J29" s="5" t="s">
        <v>10</v>
      </c>
      <c r="K29" s="5" t="s">
        <v>11</v>
      </c>
      <c r="L29" s="5" t="s">
        <v>12</v>
      </c>
      <c r="M29" s="5" t="s">
        <v>13</v>
      </c>
      <c r="N29" s="5" t="s">
        <v>14</v>
      </c>
      <c r="O29" s="5" t="s">
        <v>50</v>
      </c>
      <c r="P29" s="5" t="s">
        <v>51</v>
      </c>
      <c r="Q29" s="21"/>
      <c r="R29" s="5" t="s">
        <v>63</v>
      </c>
      <c r="S29" s="30" t="s">
        <v>69</v>
      </c>
    </row>
    <row r="30" spans="1:19" x14ac:dyDescent="0.25">
      <c r="A30" s="2">
        <v>300</v>
      </c>
      <c r="B30" t="s">
        <v>29</v>
      </c>
      <c r="C30" s="11">
        <v>750</v>
      </c>
      <c r="D30" s="6">
        <v>750</v>
      </c>
      <c r="E30" s="6">
        <v>750</v>
      </c>
      <c r="F30" s="6">
        <v>750</v>
      </c>
      <c r="G30" s="6">
        <v>750</v>
      </c>
      <c r="H30" s="6">
        <v>750</v>
      </c>
      <c r="I30" s="6">
        <v>750</v>
      </c>
      <c r="J30" s="6">
        <v>750</v>
      </c>
      <c r="K30" s="6"/>
      <c r="L30" s="6"/>
      <c r="M30" s="6"/>
      <c r="N30" s="6"/>
      <c r="O30" s="6">
        <f>SUM(C30:N30)</f>
        <v>6000</v>
      </c>
      <c r="P30" s="6">
        <v>9000</v>
      </c>
      <c r="Q30" s="21"/>
      <c r="R30" s="6">
        <f>P30/12</f>
        <v>750</v>
      </c>
      <c r="S30" s="18">
        <f>(R30*8)-O30</f>
        <v>0</v>
      </c>
    </row>
    <row r="31" spans="1:19" x14ac:dyDescent="0.25">
      <c r="A31" s="2">
        <v>301</v>
      </c>
      <c r="B31" t="s">
        <v>30</v>
      </c>
      <c r="C31" s="11"/>
      <c r="D31" s="6">
        <v>172.68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f t="shared" ref="O31:O49" si="4">SUM(C31:N31)</f>
        <v>172.68</v>
      </c>
      <c r="P31" s="6">
        <v>600</v>
      </c>
      <c r="Q31" s="21"/>
      <c r="R31" s="6">
        <f t="shared" ref="R31:R49" si="5">P31/12</f>
        <v>50</v>
      </c>
      <c r="S31" s="18">
        <f t="shared" ref="S31:S49" si="6">(R31*8)-O31</f>
        <v>227.32</v>
      </c>
    </row>
    <row r="32" spans="1:19" x14ac:dyDescent="0.25">
      <c r="A32" s="2">
        <v>302</v>
      </c>
      <c r="B32" t="s">
        <v>31</v>
      </c>
      <c r="C32" s="11">
        <v>241.9</v>
      </c>
      <c r="D32" s="6">
        <v>249.16</v>
      </c>
      <c r="E32" s="6">
        <v>249.16</v>
      </c>
      <c r="F32" s="6">
        <v>249.16</v>
      </c>
      <c r="G32" s="6">
        <v>249.16</v>
      </c>
      <c r="H32" s="6">
        <v>498.32</v>
      </c>
      <c r="I32" s="6">
        <v>249.16</v>
      </c>
      <c r="J32" s="6"/>
      <c r="K32" s="6"/>
      <c r="L32" s="6"/>
      <c r="M32" s="6"/>
      <c r="N32" s="6"/>
      <c r="O32" s="6">
        <f t="shared" si="4"/>
        <v>1986.02</v>
      </c>
      <c r="P32" s="6">
        <v>4000</v>
      </c>
      <c r="Q32" s="21"/>
      <c r="R32" s="6">
        <f t="shared" si="5"/>
        <v>333.33333333333331</v>
      </c>
      <c r="S32" s="18">
        <f t="shared" si="6"/>
        <v>680.64666666666653</v>
      </c>
    </row>
    <row r="33" spans="1:19" x14ac:dyDescent="0.25">
      <c r="A33" s="2">
        <v>303</v>
      </c>
      <c r="B33" t="s">
        <v>32</v>
      </c>
      <c r="C33" s="1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f t="shared" si="4"/>
        <v>0</v>
      </c>
      <c r="P33" s="6">
        <v>0</v>
      </c>
      <c r="Q33" s="21"/>
      <c r="R33" s="6">
        <f t="shared" si="5"/>
        <v>0</v>
      </c>
      <c r="S33" s="18">
        <f t="shared" si="6"/>
        <v>0</v>
      </c>
    </row>
    <row r="34" spans="1:19" x14ac:dyDescent="0.25">
      <c r="A34" s="2">
        <v>304</v>
      </c>
      <c r="B34" t="s">
        <v>33</v>
      </c>
      <c r="C34" s="11"/>
      <c r="D34" s="6"/>
      <c r="E34" s="6"/>
      <c r="F34" s="6"/>
      <c r="G34" s="6">
        <v>219.8</v>
      </c>
      <c r="H34" s="6">
        <v>175.68</v>
      </c>
      <c r="I34" s="6"/>
      <c r="J34" s="6"/>
      <c r="K34" s="6"/>
      <c r="L34" s="6"/>
      <c r="M34" s="6"/>
      <c r="N34" s="6"/>
      <c r="O34" s="6">
        <f t="shared" si="4"/>
        <v>395.48</v>
      </c>
      <c r="P34" s="6">
        <v>750</v>
      </c>
      <c r="Q34" s="21"/>
      <c r="R34" s="6">
        <f t="shared" si="5"/>
        <v>62.5</v>
      </c>
      <c r="S34" s="18">
        <f t="shared" si="6"/>
        <v>104.51999999999998</v>
      </c>
    </row>
    <row r="35" spans="1:19" x14ac:dyDescent="0.25">
      <c r="A35" s="2">
        <v>305</v>
      </c>
      <c r="B35" t="s">
        <v>34</v>
      </c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f t="shared" si="4"/>
        <v>0</v>
      </c>
      <c r="P35" s="6">
        <v>0</v>
      </c>
      <c r="Q35" s="21"/>
      <c r="R35" s="6">
        <f t="shared" si="5"/>
        <v>0</v>
      </c>
      <c r="S35" s="18">
        <f t="shared" si="6"/>
        <v>0</v>
      </c>
    </row>
    <row r="36" spans="1:19" x14ac:dyDescent="0.25">
      <c r="A36" s="2">
        <v>306</v>
      </c>
      <c r="B36" t="s">
        <v>35</v>
      </c>
      <c r="C36" s="11">
        <v>337.63</v>
      </c>
      <c r="D36" s="6"/>
      <c r="E36" s="6"/>
      <c r="F36" s="6">
        <v>106.4</v>
      </c>
      <c r="G36" s="6"/>
      <c r="H36" s="6"/>
      <c r="I36" s="6">
        <v>87.34</v>
      </c>
      <c r="J36" s="6"/>
      <c r="K36" s="6"/>
      <c r="L36" s="6"/>
      <c r="M36" s="6"/>
      <c r="N36" s="6"/>
      <c r="O36" s="6">
        <f t="shared" si="4"/>
        <v>531.37</v>
      </c>
      <c r="P36" s="6">
        <v>1200</v>
      </c>
      <c r="Q36" s="21"/>
      <c r="R36" s="6">
        <f t="shared" si="5"/>
        <v>100</v>
      </c>
      <c r="S36" s="18">
        <f t="shared" si="6"/>
        <v>268.63</v>
      </c>
    </row>
    <row r="37" spans="1:19" x14ac:dyDescent="0.25">
      <c r="A37" s="2">
        <v>307</v>
      </c>
      <c r="B37" t="s">
        <v>36</v>
      </c>
      <c r="C37" s="11">
        <v>70</v>
      </c>
      <c r="D37" s="6">
        <v>175</v>
      </c>
      <c r="E37" s="6">
        <v>35</v>
      </c>
      <c r="F37" s="6">
        <v>35</v>
      </c>
      <c r="G37" s="6">
        <v>35</v>
      </c>
      <c r="H37" s="6">
        <v>35</v>
      </c>
      <c r="I37" s="6">
        <v>35</v>
      </c>
      <c r="J37" s="6">
        <v>35</v>
      </c>
      <c r="K37" s="6"/>
      <c r="L37" s="6"/>
      <c r="M37" s="6"/>
      <c r="N37" s="6"/>
      <c r="O37" s="6">
        <f t="shared" si="4"/>
        <v>455</v>
      </c>
      <c r="P37" s="6">
        <v>560</v>
      </c>
      <c r="Q37" s="21"/>
      <c r="R37" s="6">
        <f t="shared" si="5"/>
        <v>46.666666666666664</v>
      </c>
      <c r="S37" s="18">
        <f t="shared" si="6"/>
        <v>-81.666666666666686</v>
      </c>
    </row>
    <row r="38" spans="1:19" x14ac:dyDescent="0.25">
      <c r="A38" s="2">
        <v>308</v>
      </c>
      <c r="B38" t="s">
        <v>37</v>
      </c>
      <c r="C38" s="11"/>
      <c r="D38" s="6"/>
      <c r="E38" s="6">
        <v>10.48</v>
      </c>
      <c r="F38" s="6">
        <v>461.45</v>
      </c>
      <c r="G38" s="6">
        <v>82.02</v>
      </c>
      <c r="H38" s="6">
        <v>223.21</v>
      </c>
      <c r="I38" s="6">
        <v>185.82</v>
      </c>
      <c r="J38" s="6">
        <v>76.23</v>
      </c>
      <c r="K38" s="6"/>
      <c r="L38" s="6"/>
      <c r="M38" s="6"/>
      <c r="N38" s="6"/>
      <c r="O38" s="6">
        <f t="shared" si="4"/>
        <v>1039.21</v>
      </c>
      <c r="P38" s="6">
        <v>250</v>
      </c>
      <c r="Q38" s="21"/>
      <c r="R38" s="6">
        <f t="shared" si="5"/>
        <v>20.833333333333332</v>
      </c>
      <c r="S38" s="18">
        <f t="shared" si="6"/>
        <v>-872.54333333333341</v>
      </c>
    </row>
    <row r="39" spans="1:19" x14ac:dyDescent="0.25">
      <c r="A39" s="2">
        <v>309</v>
      </c>
      <c r="B39" t="s">
        <v>38</v>
      </c>
      <c r="C39" s="11"/>
      <c r="D39" s="6">
        <v>122</v>
      </c>
      <c r="E39" s="6">
        <v>61</v>
      </c>
      <c r="F39" s="6">
        <v>61</v>
      </c>
      <c r="G39" s="6">
        <v>61</v>
      </c>
      <c r="H39" s="6">
        <v>61</v>
      </c>
      <c r="I39" s="6">
        <v>61</v>
      </c>
      <c r="J39" s="6">
        <v>61</v>
      </c>
      <c r="K39" s="6"/>
      <c r="L39" s="6"/>
      <c r="M39" s="6"/>
      <c r="N39" s="6"/>
      <c r="O39" s="6">
        <f t="shared" si="4"/>
        <v>488</v>
      </c>
      <c r="P39" s="6">
        <v>800</v>
      </c>
      <c r="Q39" s="21"/>
      <c r="R39" s="6">
        <f t="shared" si="5"/>
        <v>66.666666666666671</v>
      </c>
      <c r="S39" s="18">
        <f t="shared" si="6"/>
        <v>45.333333333333371</v>
      </c>
    </row>
    <row r="40" spans="1:19" x14ac:dyDescent="0.25">
      <c r="A40" s="2">
        <v>310</v>
      </c>
      <c r="B40" t="s">
        <v>39</v>
      </c>
      <c r="C40" s="11">
        <v>7193.26</v>
      </c>
      <c r="D40" s="6">
        <v>7056</v>
      </c>
      <c r="E40" s="6">
        <v>3791</v>
      </c>
      <c r="F40" s="6">
        <v>8556</v>
      </c>
      <c r="G40" s="6">
        <v>6628.24</v>
      </c>
      <c r="H40" s="6">
        <v>7036.54</v>
      </c>
      <c r="I40" s="6">
        <v>7149.93</v>
      </c>
      <c r="J40" s="6">
        <v>7036.54</v>
      </c>
      <c r="K40" s="6"/>
      <c r="L40" s="6"/>
      <c r="M40" s="6"/>
      <c r="N40" s="6"/>
      <c r="O40" s="6">
        <f t="shared" si="4"/>
        <v>54447.51</v>
      </c>
      <c r="P40" s="6">
        <v>84700</v>
      </c>
      <c r="Q40" s="21"/>
      <c r="R40" s="6">
        <f t="shared" si="5"/>
        <v>7058.333333333333</v>
      </c>
      <c r="S40" s="18">
        <f t="shared" si="6"/>
        <v>2019.1566666666622</v>
      </c>
    </row>
    <row r="41" spans="1:19" x14ac:dyDescent="0.25">
      <c r="A41" s="2">
        <v>311</v>
      </c>
      <c r="B41" t="s">
        <v>40</v>
      </c>
      <c r="C41" s="11"/>
      <c r="D41" s="6"/>
      <c r="E41" s="6">
        <v>125</v>
      </c>
      <c r="F41" s="6"/>
      <c r="G41" s="6"/>
      <c r="H41" s="6">
        <v>400</v>
      </c>
      <c r="I41" s="6"/>
      <c r="J41" s="6"/>
      <c r="K41" s="6"/>
      <c r="L41" s="6"/>
      <c r="M41" s="6"/>
      <c r="N41" s="6"/>
      <c r="O41" s="6">
        <f t="shared" si="4"/>
        <v>525</v>
      </c>
      <c r="P41" s="6">
        <v>1800</v>
      </c>
      <c r="Q41" s="21"/>
      <c r="R41" s="6">
        <f t="shared" si="5"/>
        <v>150</v>
      </c>
      <c r="S41" s="18">
        <f t="shared" si="6"/>
        <v>675</v>
      </c>
    </row>
    <row r="42" spans="1:19" x14ac:dyDescent="0.25">
      <c r="A42" s="2">
        <v>312</v>
      </c>
      <c r="B42" t="s">
        <v>41</v>
      </c>
      <c r="C42" s="11">
        <v>780</v>
      </c>
      <c r="D42" s="6"/>
      <c r="E42" s="6"/>
      <c r="F42" s="6">
        <v>1404</v>
      </c>
      <c r="G42" s="6"/>
      <c r="H42" s="6">
        <v>1404</v>
      </c>
      <c r="I42" s="6">
        <v>2808</v>
      </c>
      <c r="J42" s="6">
        <v>1404</v>
      </c>
      <c r="K42" s="6"/>
      <c r="L42" s="6"/>
      <c r="M42" s="6"/>
      <c r="N42" s="6"/>
      <c r="O42" s="6">
        <f t="shared" si="4"/>
        <v>7800</v>
      </c>
      <c r="P42" s="6">
        <v>5000</v>
      </c>
      <c r="Q42" s="21"/>
      <c r="R42" s="6">
        <f t="shared" si="5"/>
        <v>416.66666666666669</v>
      </c>
      <c r="S42" s="18">
        <f t="shared" si="6"/>
        <v>-4466.6666666666661</v>
      </c>
    </row>
    <row r="43" spans="1:19" x14ac:dyDescent="0.25">
      <c r="A43" s="2">
        <v>313</v>
      </c>
      <c r="B43" t="s">
        <v>48</v>
      </c>
      <c r="C43" s="11"/>
      <c r="D43" s="6"/>
      <c r="E43" s="6"/>
      <c r="F43" s="6">
        <v>101.76</v>
      </c>
      <c r="G43" s="6">
        <v>151.82</v>
      </c>
      <c r="H43" s="6">
        <v>53.5</v>
      </c>
      <c r="I43" s="6"/>
      <c r="J43" s="6"/>
      <c r="K43" s="6"/>
      <c r="L43" s="6"/>
      <c r="M43" s="6"/>
      <c r="N43" s="6"/>
      <c r="O43" s="6">
        <f t="shared" si="4"/>
        <v>307.08</v>
      </c>
      <c r="P43" s="6">
        <v>3000</v>
      </c>
      <c r="Q43" s="21"/>
      <c r="R43" s="6">
        <f t="shared" si="5"/>
        <v>250</v>
      </c>
      <c r="S43" s="18">
        <f t="shared" si="6"/>
        <v>1692.92</v>
      </c>
    </row>
    <row r="44" spans="1:19" x14ac:dyDescent="0.25">
      <c r="A44" s="2">
        <v>314</v>
      </c>
      <c r="B44" t="s">
        <v>42</v>
      </c>
      <c r="C44" s="11">
        <v>577.41999999999996</v>
      </c>
      <c r="D44" s="6">
        <v>585.98</v>
      </c>
      <c r="E44" s="6">
        <v>489.17</v>
      </c>
      <c r="F44" s="6">
        <v>477.7</v>
      </c>
      <c r="G44" s="6">
        <v>438.65</v>
      </c>
      <c r="H44" s="6">
        <v>418.79</v>
      </c>
      <c r="I44" s="6">
        <v>839.23</v>
      </c>
      <c r="J44" s="6">
        <v>773.88</v>
      </c>
      <c r="K44" s="6"/>
      <c r="L44" s="6"/>
      <c r="M44" s="6"/>
      <c r="N44" s="6"/>
      <c r="O44" s="6">
        <f t="shared" si="4"/>
        <v>4600.82</v>
      </c>
      <c r="P44" s="6">
        <v>9000</v>
      </c>
      <c r="Q44" s="21"/>
      <c r="R44" s="6">
        <f t="shared" si="5"/>
        <v>750</v>
      </c>
      <c r="S44" s="18">
        <f t="shared" si="6"/>
        <v>1399.1800000000003</v>
      </c>
    </row>
    <row r="45" spans="1:19" x14ac:dyDescent="0.25">
      <c r="A45" s="2">
        <v>315</v>
      </c>
      <c r="B45" t="s">
        <v>43</v>
      </c>
      <c r="C45" s="11">
        <v>147.88</v>
      </c>
      <c r="D45" s="6">
        <v>132.49</v>
      </c>
      <c r="E45" s="6">
        <v>175.78</v>
      </c>
      <c r="F45" s="6">
        <v>179.65</v>
      </c>
      <c r="G45" s="6">
        <v>244.14</v>
      </c>
      <c r="H45" s="6">
        <v>449.71</v>
      </c>
      <c r="I45" s="6">
        <v>500.18</v>
      </c>
      <c r="J45" s="6">
        <v>903.99</v>
      </c>
      <c r="K45" s="6"/>
      <c r="L45" s="6"/>
      <c r="M45" s="6"/>
      <c r="N45" s="6"/>
      <c r="O45" s="6">
        <f t="shared" si="4"/>
        <v>2733.8199999999997</v>
      </c>
      <c r="P45" s="6">
        <v>4000</v>
      </c>
      <c r="Q45" s="21"/>
      <c r="R45" s="6">
        <f t="shared" si="5"/>
        <v>333.33333333333331</v>
      </c>
      <c r="S45" s="18">
        <f t="shared" si="6"/>
        <v>-67.153333333333194</v>
      </c>
    </row>
    <row r="46" spans="1:19" x14ac:dyDescent="0.25">
      <c r="A46" s="2">
        <v>316</v>
      </c>
      <c r="B46" t="s">
        <v>44</v>
      </c>
      <c r="C46" s="1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f t="shared" si="4"/>
        <v>0</v>
      </c>
      <c r="P46" s="6">
        <v>125</v>
      </c>
      <c r="Q46" s="21"/>
      <c r="R46" s="6">
        <f t="shared" si="5"/>
        <v>10.416666666666666</v>
      </c>
      <c r="S46" s="18">
        <f t="shared" si="6"/>
        <v>83.333333333333329</v>
      </c>
    </row>
    <row r="47" spans="1:19" x14ac:dyDescent="0.25">
      <c r="A47" s="2">
        <v>317</v>
      </c>
      <c r="B47" t="s">
        <v>45</v>
      </c>
      <c r="C47" s="11"/>
      <c r="D47" s="6">
        <v>550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f t="shared" si="4"/>
        <v>550</v>
      </c>
      <c r="P47" s="6">
        <v>5000</v>
      </c>
      <c r="Q47" s="21"/>
      <c r="R47" s="6">
        <f t="shared" si="5"/>
        <v>416.66666666666669</v>
      </c>
      <c r="S47" s="18">
        <f t="shared" si="6"/>
        <v>2783.3333333333335</v>
      </c>
    </row>
    <row r="48" spans="1:19" x14ac:dyDescent="0.25">
      <c r="A48" s="2">
        <v>318</v>
      </c>
      <c r="B48" t="s">
        <v>46</v>
      </c>
      <c r="C48" s="11"/>
      <c r="D48" s="6"/>
      <c r="E48" s="6"/>
      <c r="F48" s="6">
        <v>5558.82</v>
      </c>
      <c r="G48" s="6"/>
      <c r="H48" s="6"/>
      <c r="I48" s="6"/>
      <c r="J48" s="6"/>
      <c r="K48" s="6"/>
      <c r="L48" s="6"/>
      <c r="M48" s="6"/>
      <c r="N48" s="6"/>
      <c r="O48" s="6">
        <f t="shared" si="4"/>
        <v>5558.82</v>
      </c>
      <c r="P48" s="6">
        <v>7500</v>
      </c>
      <c r="Q48" s="21"/>
      <c r="R48" s="6">
        <f t="shared" si="5"/>
        <v>625</v>
      </c>
      <c r="S48" s="18">
        <f t="shared" si="6"/>
        <v>-558.81999999999971</v>
      </c>
    </row>
    <row r="49" spans="1:20" x14ac:dyDescent="0.25">
      <c r="A49" s="2">
        <v>319</v>
      </c>
      <c r="B49" t="s">
        <v>47</v>
      </c>
      <c r="C49" s="11"/>
      <c r="D49" s="6"/>
      <c r="E49" s="6"/>
      <c r="F49" s="6"/>
      <c r="G49" s="6"/>
      <c r="H49" s="6"/>
      <c r="I49" s="6"/>
      <c r="J49" s="6">
        <v>105.7</v>
      </c>
      <c r="K49" s="6"/>
      <c r="L49" s="6"/>
      <c r="M49" s="6"/>
      <c r="N49" s="6"/>
      <c r="O49" s="6">
        <f t="shared" si="4"/>
        <v>105.7</v>
      </c>
      <c r="P49" s="6">
        <v>300</v>
      </c>
      <c r="Q49" s="21"/>
      <c r="R49" s="6">
        <f t="shared" si="5"/>
        <v>25</v>
      </c>
      <c r="S49" s="18">
        <f t="shared" si="6"/>
        <v>94.3</v>
      </c>
      <c r="T49" s="6"/>
    </row>
    <row r="50" spans="1:20" ht="15.75" thickBot="1" x14ac:dyDescent="0.3">
      <c r="C50" s="9"/>
      <c r="Q50" s="21"/>
    </row>
    <row r="51" spans="1:20" x14ac:dyDescent="0.25">
      <c r="B51" s="2" t="s">
        <v>49</v>
      </c>
      <c r="C51" s="12">
        <f>SUM(C30:C49)</f>
        <v>10098.09</v>
      </c>
      <c r="D51" s="8">
        <f t="shared" ref="D51:N51" si="7">SUM(D30:D49)</f>
        <v>9793.31</v>
      </c>
      <c r="E51" s="8">
        <f t="shared" si="7"/>
        <v>5686.5899999999992</v>
      </c>
      <c r="F51" s="8">
        <f t="shared" si="7"/>
        <v>17940.940000000002</v>
      </c>
      <c r="G51" s="8">
        <f t="shared" si="7"/>
        <v>8859.8299999999981</v>
      </c>
      <c r="H51" s="8">
        <f t="shared" si="7"/>
        <v>11505.75</v>
      </c>
      <c r="I51" s="8">
        <f t="shared" si="7"/>
        <v>12665.66</v>
      </c>
      <c r="J51" s="8">
        <f t="shared" si="7"/>
        <v>11146.34</v>
      </c>
      <c r="K51" s="8">
        <f t="shared" si="7"/>
        <v>0</v>
      </c>
      <c r="L51" s="8">
        <f t="shared" si="7"/>
        <v>0</v>
      </c>
      <c r="M51" s="8">
        <f t="shared" si="7"/>
        <v>0</v>
      </c>
      <c r="N51" s="8">
        <f t="shared" si="7"/>
        <v>0</v>
      </c>
      <c r="O51" s="8">
        <f>SUM(O30:O50)</f>
        <v>87696.510000000024</v>
      </c>
      <c r="P51" s="8">
        <f>SUM(P30:P50)</f>
        <v>137585</v>
      </c>
      <c r="Q51" s="22"/>
      <c r="R51" s="8">
        <f t="shared" ref="R51" si="8">P51/12</f>
        <v>11465.416666666666</v>
      </c>
      <c r="S51" s="19">
        <f>(R51*8)-O51</f>
        <v>4026.8233333333046</v>
      </c>
    </row>
    <row r="52" spans="1:20" x14ac:dyDescent="0.25">
      <c r="C52" s="9"/>
      <c r="Q52" s="21"/>
    </row>
    <row r="53" spans="1:20" x14ac:dyDescent="0.25">
      <c r="A53" t="s">
        <v>53</v>
      </c>
      <c r="C53" s="9"/>
      <c r="Q53" s="21"/>
    </row>
    <row r="54" spans="1:20" x14ac:dyDescent="0.25">
      <c r="A54">
        <v>501</v>
      </c>
      <c r="B54" t="s">
        <v>54</v>
      </c>
      <c r="C54" s="11">
        <v>120</v>
      </c>
      <c r="D54" s="6">
        <v>57.49</v>
      </c>
      <c r="E54" s="6">
        <v>22.15</v>
      </c>
      <c r="F54" s="6">
        <v>234.5</v>
      </c>
      <c r="G54" s="6">
        <v>404.04</v>
      </c>
      <c r="H54" s="6">
        <v>257.54000000000002</v>
      </c>
      <c r="I54" s="6">
        <v>15.11</v>
      </c>
      <c r="J54" s="6">
        <v>42.86</v>
      </c>
      <c r="K54" s="6"/>
      <c r="L54" s="6"/>
      <c r="M54" s="6"/>
      <c r="N54" s="6"/>
      <c r="O54" s="6">
        <f t="shared" ref="O54:O55" si="9">SUM(C54:N54)</f>
        <v>1153.6899999999998</v>
      </c>
      <c r="P54" s="6">
        <v>3500</v>
      </c>
      <c r="Q54" s="21"/>
      <c r="R54" s="6">
        <f t="shared" ref="R54:R55" si="10">P54/12</f>
        <v>291.66666666666669</v>
      </c>
      <c r="S54" s="37">
        <f>(R54*8)-O54</f>
        <v>1179.6433333333337</v>
      </c>
    </row>
    <row r="55" spans="1:20" x14ac:dyDescent="0.25">
      <c r="A55">
        <v>502</v>
      </c>
      <c r="B55" t="s">
        <v>55</v>
      </c>
      <c r="C55" s="11"/>
      <c r="D55" s="6">
        <v>9.89</v>
      </c>
      <c r="E55" s="6"/>
      <c r="F55" s="6">
        <v>1938.94</v>
      </c>
      <c r="G55" s="6"/>
      <c r="H55" s="6">
        <v>78.58</v>
      </c>
      <c r="I55" s="6">
        <v>658.75</v>
      </c>
      <c r="J55" s="6">
        <v>9562.77</v>
      </c>
      <c r="K55" s="6"/>
      <c r="L55" s="6"/>
      <c r="M55" s="6"/>
      <c r="N55" s="6"/>
      <c r="O55" s="6">
        <f t="shared" si="9"/>
        <v>12248.93</v>
      </c>
      <c r="P55" s="6">
        <v>6000</v>
      </c>
      <c r="Q55" s="21"/>
      <c r="R55" s="6">
        <f t="shared" si="10"/>
        <v>500</v>
      </c>
      <c r="S55" s="37">
        <f>(R55*8)-O55</f>
        <v>-8248.93</v>
      </c>
    </row>
    <row r="56" spans="1:20" ht="15.75" thickBot="1" x14ac:dyDescent="0.3">
      <c r="C56" s="9"/>
      <c r="Q56" s="21"/>
    </row>
    <row r="57" spans="1:20" x14ac:dyDescent="0.25">
      <c r="B57" t="s">
        <v>56</v>
      </c>
      <c r="C57" s="12">
        <f>SUM(C54:C55)</f>
        <v>120</v>
      </c>
      <c r="D57" s="8">
        <f t="shared" ref="D57:M57" si="11">SUM(D54:D55)</f>
        <v>67.38</v>
      </c>
      <c r="E57" s="8">
        <f t="shared" si="11"/>
        <v>22.15</v>
      </c>
      <c r="F57" s="8">
        <f t="shared" si="11"/>
        <v>2173.44</v>
      </c>
      <c r="G57" s="8">
        <f t="shared" si="11"/>
        <v>404.04</v>
      </c>
      <c r="H57" s="8">
        <f t="shared" si="11"/>
        <v>336.12</v>
      </c>
      <c r="I57" s="8">
        <f t="shared" si="11"/>
        <v>673.86</v>
      </c>
      <c r="J57" s="8">
        <f t="shared" si="11"/>
        <v>9605.630000000001</v>
      </c>
      <c r="K57" s="8">
        <f t="shared" si="11"/>
        <v>0</v>
      </c>
      <c r="L57" s="8">
        <f t="shared" si="11"/>
        <v>0</v>
      </c>
      <c r="M57" s="8">
        <f t="shared" si="11"/>
        <v>0</v>
      </c>
      <c r="N57" s="8">
        <f>SUM(N54:N55)</f>
        <v>0</v>
      </c>
      <c r="O57" s="8">
        <f>SUM(O54:O55)</f>
        <v>13402.62</v>
      </c>
      <c r="P57" s="8">
        <f>SUM(P54:P56)</f>
        <v>9500</v>
      </c>
      <c r="Q57" s="22"/>
      <c r="R57" s="8">
        <f t="shared" ref="R57" si="12">P57/12</f>
        <v>791.66666666666663</v>
      </c>
      <c r="S57" s="19">
        <f>(R57*8)-O57</f>
        <v>-7069.2866666666678</v>
      </c>
    </row>
    <row r="58" spans="1:20" ht="15.75" thickBot="1" x14ac:dyDescent="0.3">
      <c r="C58" s="9"/>
      <c r="Q58" s="21"/>
    </row>
    <row r="59" spans="1:20" ht="19.5" thickBot="1" x14ac:dyDescent="0.35">
      <c r="B59" s="7" t="s">
        <v>28</v>
      </c>
      <c r="C59" s="31">
        <f>C51+C57</f>
        <v>10218.09</v>
      </c>
      <c r="D59" s="32">
        <f t="shared" ref="D59:M59" si="13">D51+D57</f>
        <v>9860.6899999999987</v>
      </c>
      <c r="E59" s="32">
        <f t="shared" si="13"/>
        <v>5708.7399999999989</v>
      </c>
      <c r="F59" s="32">
        <f t="shared" si="13"/>
        <v>20114.38</v>
      </c>
      <c r="G59" s="32">
        <f t="shared" si="13"/>
        <v>9263.869999999999</v>
      </c>
      <c r="H59" s="32">
        <f t="shared" si="13"/>
        <v>11841.87</v>
      </c>
      <c r="I59" s="32">
        <f t="shared" si="13"/>
        <v>13339.52</v>
      </c>
      <c r="J59" s="32">
        <f t="shared" si="13"/>
        <v>20751.97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N51+N57</f>
        <v>0</v>
      </c>
      <c r="O59" s="32">
        <f>O51+O57</f>
        <v>101099.13000000002</v>
      </c>
      <c r="P59" s="32">
        <f>P51+P57</f>
        <v>147085</v>
      </c>
      <c r="Q59" s="33"/>
      <c r="R59" s="32">
        <f>P59/12</f>
        <v>12257.083333333334</v>
      </c>
      <c r="S59" s="38">
        <f>(R59*8)-O59</f>
        <v>-3042.4633333333477</v>
      </c>
    </row>
    <row r="60" spans="1:20" x14ac:dyDescent="0.25">
      <c r="C60" s="9"/>
      <c r="Q60" s="21"/>
    </row>
    <row r="61" spans="1:20" x14ac:dyDescent="0.25">
      <c r="A61" t="s">
        <v>57</v>
      </c>
      <c r="C61" s="9"/>
      <c r="Q61" s="21"/>
    </row>
    <row r="62" spans="1:20" x14ac:dyDescent="0.25">
      <c r="A62">
        <v>4102</v>
      </c>
      <c r="B62" t="s">
        <v>58</v>
      </c>
      <c r="C62" s="1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21"/>
    </row>
    <row r="63" spans="1:20" x14ac:dyDescent="0.25">
      <c r="A63">
        <v>700</v>
      </c>
      <c r="B63" t="s">
        <v>59</v>
      </c>
      <c r="C63" s="1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21"/>
    </row>
    <row r="64" spans="1:20" ht="15.75" thickBot="1" x14ac:dyDescent="0.3">
      <c r="C64" s="9"/>
      <c r="Q64" s="21"/>
    </row>
    <row r="65" spans="2:20" ht="19.5" thickBot="1" x14ac:dyDescent="0.35">
      <c r="B65" s="7" t="s">
        <v>60</v>
      </c>
      <c r="C65" s="31">
        <f t="shared" ref="C65:N65" si="14">C59+C62+C63</f>
        <v>10218.09</v>
      </c>
      <c r="D65" s="32">
        <f t="shared" si="14"/>
        <v>9860.6899999999987</v>
      </c>
      <c r="E65" s="32">
        <f t="shared" si="14"/>
        <v>5708.7399999999989</v>
      </c>
      <c r="F65" s="32">
        <f t="shared" si="14"/>
        <v>20114.38</v>
      </c>
      <c r="G65" s="32">
        <f t="shared" si="14"/>
        <v>9263.869999999999</v>
      </c>
      <c r="H65" s="32">
        <f t="shared" si="14"/>
        <v>11841.87</v>
      </c>
      <c r="I65" s="32">
        <f t="shared" si="14"/>
        <v>13339.52</v>
      </c>
      <c r="J65" s="32">
        <f t="shared" si="14"/>
        <v>20751.97</v>
      </c>
      <c r="K65" s="32">
        <f t="shared" si="14"/>
        <v>0</v>
      </c>
      <c r="L65" s="32">
        <f>L59+L62+L63</f>
        <v>0</v>
      </c>
      <c r="M65" s="32">
        <f t="shared" si="14"/>
        <v>0</v>
      </c>
      <c r="N65" s="32">
        <f t="shared" si="14"/>
        <v>0</v>
      </c>
      <c r="O65" s="32">
        <f>O59+O62+O63</f>
        <v>101099.13000000002</v>
      </c>
      <c r="P65" s="32">
        <f>P59+P62+P63</f>
        <v>147085</v>
      </c>
      <c r="Q65" s="34"/>
      <c r="R65" s="32">
        <f t="shared" ref="R65" si="15">P65/12</f>
        <v>12257.083333333334</v>
      </c>
      <c r="S65" s="38">
        <f>(R65*8)-O65</f>
        <v>-3042.4633333333477</v>
      </c>
    </row>
    <row r="66" spans="2:20" ht="30" x14ac:dyDescent="0.25">
      <c r="T66" s="35" t="s">
        <v>68</v>
      </c>
    </row>
    <row r="67" spans="2:20" ht="23.25" x14ac:dyDescent="0.35">
      <c r="B67" s="28" t="s">
        <v>67</v>
      </c>
      <c r="C67" s="29">
        <f t="shared" ref="C67:G67" si="16">C25-C65</f>
        <v>4067.25</v>
      </c>
      <c r="D67" s="29">
        <f t="shared" si="16"/>
        <v>937.61000000000058</v>
      </c>
      <c r="E67" s="29">
        <f t="shared" si="16"/>
        <v>3386.2700000000013</v>
      </c>
      <c r="F67" s="29">
        <f t="shared" si="16"/>
        <v>-2379.6200000000026</v>
      </c>
      <c r="G67" s="29">
        <f t="shared" si="16"/>
        <v>28.020000000000437</v>
      </c>
      <c r="H67" s="29">
        <f>H25-H65</f>
        <v>-566.11000000000058</v>
      </c>
      <c r="I67" s="29">
        <f t="shared" ref="I67:N67" si="17">I25-I65</f>
        <v>7395.3299999999981</v>
      </c>
      <c r="J67" s="29">
        <f t="shared" si="17"/>
        <v>-14686.970000000001</v>
      </c>
      <c r="K67" s="29">
        <f t="shared" si="17"/>
        <v>0</v>
      </c>
      <c r="L67" s="29">
        <f t="shared" si="17"/>
        <v>0</v>
      </c>
      <c r="M67" s="29">
        <f t="shared" si="17"/>
        <v>0</v>
      </c>
      <c r="N67" s="29">
        <f t="shared" si="17"/>
        <v>0</v>
      </c>
      <c r="O67" s="29">
        <f>SUM(C67:N67)</f>
        <v>-1818.2200000000048</v>
      </c>
      <c r="T67" s="36">
        <f>O25-O65</f>
        <v>-1818.2200000000157</v>
      </c>
    </row>
  </sheetData>
  <mergeCells count="1">
    <mergeCell ref="A1:S1"/>
  </mergeCells>
  <pageMargins left="0" right="0" top="0.25" bottom="0.75" header="0.3" footer="0.3"/>
  <pageSetup scale="51" orientation="landscape" r:id="rId1"/>
  <headerFooter>
    <oddHeader>&amp;R&amp;"-,Bold"&amp;12&amp;D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Brennan</dc:creator>
  <cp:lastModifiedBy>vglover</cp:lastModifiedBy>
  <cp:lastPrinted>2020-09-15T15:38:19Z</cp:lastPrinted>
  <dcterms:created xsi:type="dcterms:W3CDTF">2020-05-11T15:24:41Z</dcterms:created>
  <dcterms:modified xsi:type="dcterms:W3CDTF">2020-09-15T19:52:15Z</dcterms:modified>
</cp:coreProperties>
</file>